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michaelhudston/Library/Mobile Documents/com~apple~CloudDocs/Crime Data/"/>
    </mc:Choice>
  </mc:AlternateContent>
  <xr:revisionPtr revIDLastSave="0" documentId="13_ncr:1_{F6F11AAE-C170-EB44-AFAB-273DD15ABECA}" xr6:coauthVersionLast="47" xr6:coauthVersionMax="47" xr10:uidLastSave="{00000000-0000-0000-0000-000000000000}"/>
  <bookViews>
    <workbookView xWindow="-51200" yWindow="-14420" windowWidth="51200" windowHeight="33540" xr2:uid="{00000000-000D-0000-FFFF-FFFF00000000}"/>
  </bookViews>
  <sheets>
    <sheet name="Calne Town Data Analysis" sheetId="3" r:id="rId1"/>
    <sheet name="Cat by (L12M)" sheetId="32" r:id="rId2"/>
  </sheets>
  <definedNames>
    <definedName name="_xlnm.Print_Area" localSheetId="1">'Cat by (L12M)'!$C$2:$O$16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55" i="3" l="1"/>
  <c r="AI55" i="3"/>
  <c r="AH55" i="3"/>
  <c r="AG55" i="3"/>
  <c r="AF55" i="3"/>
  <c r="AE55" i="3"/>
  <c r="AD55" i="3"/>
  <c r="AC55" i="3"/>
  <c r="AB55" i="3"/>
  <c r="AA55" i="3"/>
  <c r="Z55" i="3"/>
  <c r="AJ54" i="3"/>
  <c r="AI54" i="3"/>
  <c r="AH54" i="3"/>
  <c r="AG54" i="3"/>
  <c r="AF54" i="3"/>
  <c r="AE54" i="3"/>
  <c r="AD54" i="3"/>
  <c r="AC54" i="3"/>
  <c r="AB54" i="3"/>
  <c r="AA54" i="3"/>
  <c r="Z54" i="3"/>
  <c r="AJ53" i="3"/>
  <c r="AI53" i="3"/>
  <c r="AH53" i="3"/>
  <c r="AG53" i="3"/>
  <c r="AF53" i="3"/>
  <c r="AE53" i="3"/>
  <c r="AD53" i="3"/>
  <c r="AC53" i="3"/>
  <c r="AB53" i="3"/>
  <c r="AA53" i="3"/>
  <c r="Z53" i="3"/>
  <c r="AJ52" i="3"/>
  <c r="AI52" i="3"/>
  <c r="AH52" i="3"/>
  <c r="AG52" i="3"/>
  <c r="AF52" i="3"/>
  <c r="AE52" i="3"/>
  <c r="AD52" i="3"/>
  <c r="AC52" i="3"/>
  <c r="AB52" i="3"/>
  <c r="AA52" i="3"/>
  <c r="Z52" i="3"/>
  <c r="AJ51" i="3"/>
  <c r="AI51" i="3"/>
  <c r="AH51" i="3"/>
  <c r="AG51" i="3"/>
  <c r="AF51" i="3"/>
  <c r="AE51" i="3"/>
  <c r="AD51" i="3"/>
  <c r="AC51" i="3"/>
  <c r="AB51" i="3"/>
  <c r="AA51" i="3"/>
  <c r="Z51" i="3"/>
  <c r="AJ50" i="3"/>
  <c r="AI50" i="3"/>
  <c r="AH50" i="3"/>
  <c r="AG50" i="3"/>
  <c r="AF50" i="3"/>
  <c r="AE50" i="3"/>
  <c r="AD50" i="3"/>
  <c r="AC50" i="3"/>
  <c r="AB50" i="3"/>
  <c r="AA50" i="3"/>
  <c r="Z50" i="3"/>
  <c r="AJ49" i="3"/>
  <c r="AI49" i="3"/>
  <c r="AH49" i="3"/>
  <c r="AG49" i="3"/>
  <c r="AF49" i="3"/>
  <c r="AE49" i="3"/>
  <c r="AD49" i="3"/>
  <c r="AC49" i="3"/>
  <c r="AB49" i="3"/>
  <c r="AA49" i="3"/>
  <c r="Z49" i="3"/>
  <c r="AJ48" i="3"/>
  <c r="AI48" i="3"/>
  <c r="AH48" i="3"/>
  <c r="AG48" i="3"/>
  <c r="AF48" i="3"/>
  <c r="AE48" i="3"/>
  <c r="AD48" i="3"/>
  <c r="AC48" i="3"/>
  <c r="AB48" i="3"/>
  <c r="AA48" i="3"/>
  <c r="Z48" i="3"/>
  <c r="AJ47" i="3"/>
  <c r="AI47" i="3"/>
  <c r="AH47" i="3"/>
  <c r="AG47" i="3"/>
  <c r="AF47" i="3"/>
  <c r="AE47" i="3"/>
  <c r="AD47" i="3"/>
  <c r="AC47" i="3"/>
  <c r="AB47" i="3"/>
  <c r="AA47" i="3"/>
  <c r="Z47" i="3"/>
  <c r="AJ46" i="3"/>
  <c r="AI46" i="3"/>
  <c r="AH46" i="3"/>
  <c r="AG46" i="3"/>
  <c r="AF46" i="3"/>
  <c r="AE46" i="3"/>
  <c r="AD46" i="3"/>
  <c r="AC46" i="3"/>
  <c r="AB46" i="3"/>
  <c r="AA46" i="3"/>
  <c r="Z46" i="3"/>
  <c r="AJ45" i="3"/>
  <c r="AI45" i="3"/>
  <c r="AH45" i="3"/>
  <c r="AG45" i="3"/>
  <c r="AF45" i="3"/>
  <c r="AE45" i="3"/>
  <c r="AD45" i="3"/>
  <c r="AC45" i="3"/>
  <c r="AB45" i="3"/>
  <c r="AA45" i="3"/>
  <c r="Z45" i="3"/>
  <c r="AJ44" i="3"/>
  <c r="AI44" i="3"/>
  <c r="AH44" i="3"/>
  <c r="AG44" i="3"/>
  <c r="AF44" i="3"/>
  <c r="AE44" i="3"/>
  <c r="AD44" i="3"/>
  <c r="AC44" i="3"/>
  <c r="AB44" i="3"/>
  <c r="AA44" i="3"/>
  <c r="Z44" i="3"/>
  <c r="AJ43" i="3"/>
  <c r="AI43" i="3"/>
  <c r="AH43" i="3"/>
  <c r="AG43" i="3"/>
  <c r="AF43" i="3"/>
  <c r="AE43" i="3"/>
  <c r="AD43" i="3"/>
  <c r="AC43" i="3"/>
  <c r="AB43" i="3"/>
  <c r="AA43" i="3"/>
  <c r="Z43" i="3"/>
  <c r="AJ42" i="3"/>
  <c r="AI42" i="3"/>
  <c r="AH42" i="3"/>
  <c r="AG42" i="3"/>
  <c r="AF42" i="3"/>
  <c r="AE42" i="3"/>
  <c r="AD42" i="3"/>
  <c r="AC42" i="3"/>
  <c r="AB42" i="3"/>
  <c r="AA42" i="3"/>
  <c r="Z42" i="3"/>
  <c r="Z41" i="3"/>
  <c r="AA41" i="3"/>
  <c r="AB41" i="3"/>
  <c r="AC41" i="3"/>
  <c r="AD41" i="3"/>
  <c r="AE41" i="3"/>
  <c r="AF41" i="3"/>
  <c r="AG41" i="3"/>
  <c r="AH41" i="3"/>
  <c r="AI41" i="3"/>
  <c r="AJ41" i="3"/>
  <c r="O16" i="32"/>
  <c r="N16" i="32"/>
  <c r="M16" i="32"/>
  <c r="L16" i="32"/>
  <c r="K16" i="32"/>
  <c r="J16" i="32"/>
  <c r="I16" i="32"/>
  <c r="H16" i="32"/>
  <c r="G16" i="32"/>
  <c r="F16" i="32"/>
  <c r="E16" i="32"/>
  <c r="D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O9" i="32"/>
  <c r="N9" i="32"/>
  <c r="M9" i="32"/>
  <c r="L9" i="32"/>
  <c r="K9" i="32"/>
  <c r="J9" i="32"/>
  <c r="I9" i="32"/>
  <c r="H9" i="32"/>
  <c r="G9" i="32"/>
  <c r="F9" i="32"/>
  <c r="E9" i="32"/>
  <c r="D9" i="32"/>
  <c r="O8" i="32"/>
  <c r="N8" i="32"/>
  <c r="M8" i="32"/>
  <c r="L8" i="32"/>
  <c r="K8" i="32"/>
  <c r="J8" i="32"/>
  <c r="I8" i="32"/>
  <c r="H8" i="32"/>
  <c r="G8" i="32"/>
  <c r="F8" i="32"/>
  <c r="E8" i="32"/>
  <c r="D8" i="32"/>
  <c r="O7" i="32"/>
  <c r="N7" i="32"/>
  <c r="M7" i="32"/>
  <c r="L7" i="32"/>
  <c r="K7" i="32"/>
  <c r="J7" i="32"/>
  <c r="I7" i="32"/>
  <c r="H7" i="32"/>
  <c r="G7" i="32"/>
  <c r="F7" i="32"/>
  <c r="E7" i="32"/>
  <c r="D7" i="32"/>
  <c r="O6" i="32"/>
  <c r="N6" i="32"/>
  <c r="M6" i="32"/>
  <c r="L6" i="32"/>
  <c r="K6" i="32"/>
  <c r="J6" i="32"/>
  <c r="I6" i="32"/>
  <c r="H6" i="32"/>
  <c r="G6" i="32"/>
  <c r="F6" i="32"/>
  <c r="E6" i="32"/>
  <c r="D6" i="32"/>
  <c r="O5" i="32"/>
  <c r="N5" i="32"/>
  <c r="M5" i="32"/>
  <c r="L5" i="32"/>
  <c r="K5" i="32"/>
  <c r="J5" i="32"/>
  <c r="I5" i="32"/>
  <c r="H5" i="32"/>
  <c r="G5" i="32"/>
  <c r="F5" i="32"/>
  <c r="E5" i="32"/>
  <c r="D5" i="32"/>
  <c r="O4" i="32"/>
  <c r="N4" i="32"/>
  <c r="M4" i="32"/>
  <c r="L4" i="32"/>
  <c r="K4" i="32"/>
  <c r="J4" i="32"/>
  <c r="I4" i="32"/>
  <c r="H4" i="32"/>
  <c r="G4" i="32"/>
  <c r="F4" i="32"/>
  <c r="E4" i="32"/>
  <c r="D4" i="32"/>
  <c r="O3" i="32"/>
  <c r="N3" i="32"/>
  <c r="M3" i="32"/>
  <c r="L3" i="32"/>
  <c r="K3" i="32"/>
  <c r="J3" i="32"/>
  <c r="I3" i="32"/>
  <c r="H3" i="32"/>
  <c r="G3" i="32"/>
  <c r="F3" i="32"/>
  <c r="E3" i="32"/>
  <c r="P3" i="32"/>
  <c r="P16" i="32"/>
  <c r="P4" i="32"/>
  <c r="P5" i="32"/>
  <c r="P6" i="32"/>
  <c r="P7" i="32"/>
  <c r="P8" i="32"/>
  <c r="P9" i="32"/>
  <c r="P10" i="32"/>
  <c r="P11" i="32"/>
  <c r="P12" i="32"/>
  <c r="P13" i="32"/>
  <c r="P14" i="32"/>
  <c r="P15" i="32"/>
  <c r="B16" i="32"/>
  <c r="B15" i="32"/>
  <c r="B14" i="32"/>
  <c r="B12" i="32"/>
  <c r="B11" i="32"/>
  <c r="B10" i="32"/>
  <c r="B9" i="32"/>
  <c r="B8" i="32"/>
  <c r="B7" i="32"/>
  <c r="B6" i="32"/>
  <c r="B5" i="32"/>
  <c r="B4" i="32"/>
  <c r="D3" i="32"/>
  <c r="O2" i="32"/>
  <c r="N2" i="32"/>
  <c r="M2" i="32"/>
  <c r="L2" i="32"/>
  <c r="K2" i="32"/>
  <c r="J2" i="32"/>
  <c r="I2" i="32"/>
  <c r="H2" i="32"/>
  <c r="G2" i="32"/>
  <c r="F2" i="32"/>
  <c r="E2" i="32"/>
  <c r="D2" i="32"/>
  <c r="E19" i="3"/>
  <c r="AO32" i="3"/>
  <c r="E32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K26" i="3"/>
  <c r="AO26" i="3"/>
  <c r="E26" i="3"/>
  <c r="K28" i="3"/>
  <c r="AO28" i="3"/>
  <c r="E28" i="3"/>
  <c r="K29" i="3"/>
  <c r="AO29" i="3"/>
  <c r="E29" i="3"/>
  <c r="K30" i="3"/>
  <c r="AO30" i="3"/>
  <c r="E30" i="3"/>
  <c r="K32" i="3"/>
  <c r="K33" i="3"/>
  <c r="AO33" i="3"/>
  <c r="E33" i="3"/>
  <c r="K34" i="3"/>
  <c r="AO34" i="3"/>
  <c r="E34" i="3"/>
  <c r="K35" i="3"/>
  <c r="AO35" i="3"/>
  <c r="E35" i="3"/>
  <c r="K36" i="3"/>
  <c r="AO36" i="3"/>
  <c r="E36" i="3"/>
  <c r="K38" i="3"/>
  <c r="AO38" i="3"/>
  <c r="E38" i="3"/>
  <c r="K39" i="3"/>
  <c r="AO39" i="3"/>
  <c r="E39" i="3"/>
  <c r="K31" i="3"/>
  <c r="AO31" i="3"/>
  <c r="E31" i="3"/>
  <c r="K27" i="3"/>
  <c r="AO27" i="3"/>
  <c r="E27" i="3"/>
  <c r="K37" i="3"/>
  <c r="AO37" i="3"/>
  <c r="E37" i="3"/>
  <c r="A39" i="3"/>
  <c r="A37" i="3"/>
  <c r="A36" i="3"/>
  <c r="A35" i="3"/>
  <c r="A34" i="3"/>
  <c r="A33" i="3"/>
  <c r="A32" i="3"/>
  <c r="A31" i="3"/>
  <c r="A30" i="3"/>
  <c r="A29" i="3"/>
  <c r="A28" i="3"/>
  <c r="A27" i="3"/>
  <c r="BL4" i="3"/>
  <c r="BM4" i="3"/>
  <c r="AG24" i="3"/>
  <c r="F4" i="3"/>
  <c r="G4" i="3"/>
  <c r="H4" i="3"/>
  <c r="I4" i="3"/>
  <c r="I24" i="3"/>
  <c r="AM24" i="3"/>
  <c r="C24" i="3"/>
  <c r="AI26" i="3"/>
  <c r="G26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43" i="3"/>
  <c r="A44" i="3"/>
  <c r="A45" i="3"/>
  <c r="A46" i="3"/>
  <c r="A47" i="3"/>
  <c r="A48" i="3"/>
  <c r="A49" i="3"/>
  <c r="A50" i="3"/>
  <c r="A51" i="3"/>
  <c r="A52" i="3"/>
  <c r="A53" i="3"/>
  <c r="C26" i="3"/>
  <c r="A2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B18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P30" i="32"/>
  <c r="O30" i="32"/>
  <c r="N30" i="32"/>
  <c r="M30" i="32"/>
  <c r="L30" i="32"/>
  <c r="K30" i="32"/>
  <c r="J30" i="32"/>
  <c r="I30" i="32"/>
  <c r="H30" i="32"/>
  <c r="G30" i="32"/>
  <c r="F30" i="32"/>
  <c r="E30" i="32"/>
  <c r="D30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P26" i="32"/>
  <c r="O26" i="32"/>
  <c r="N26" i="32"/>
  <c r="M26" i="32"/>
  <c r="L26" i="32"/>
  <c r="K26" i="32"/>
  <c r="J26" i="32"/>
  <c r="I26" i="32"/>
  <c r="H26" i="32"/>
  <c r="G26" i="32"/>
  <c r="F26" i="32"/>
  <c r="E26" i="32"/>
  <c r="D26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D25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8" i="32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BK4" i="3"/>
  <c r="BK5" i="3"/>
  <c r="BL5" i="3"/>
  <c r="BM5" i="3"/>
  <c r="F5" i="3"/>
  <c r="BN4" i="3"/>
  <c r="BN5" i="3"/>
  <c r="G5" i="3"/>
  <c r="H5" i="3"/>
  <c r="I5" i="3"/>
  <c r="BO4" i="3"/>
  <c r="BO5" i="3"/>
  <c r="BP4" i="3"/>
  <c r="BP5" i="3"/>
  <c r="BQ4" i="3"/>
  <c r="BQ5" i="3"/>
  <c r="BR4" i="3"/>
  <c r="BR5" i="3"/>
  <c r="C5" i="3"/>
  <c r="C4" i="3"/>
  <c r="BA1" i="3"/>
  <c r="BM1" i="3"/>
  <c r="BY1" i="3"/>
  <c r="CK1" i="3"/>
  <c r="CW1" i="3"/>
  <c r="DI1" i="3"/>
  <c r="O18" i="32"/>
  <c r="N18" i="32"/>
  <c r="M18" i="32"/>
  <c r="L18" i="32"/>
  <c r="K18" i="32"/>
  <c r="J18" i="32"/>
  <c r="I18" i="32"/>
  <c r="H18" i="32"/>
  <c r="G18" i="32"/>
  <c r="F18" i="32"/>
  <c r="E18" i="32"/>
  <c r="D18" i="32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CI39" i="3"/>
  <c r="CI38" i="3"/>
  <c r="CI37" i="3"/>
  <c r="CI36" i="3"/>
  <c r="CI35" i="3"/>
  <c r="CI34" i="3"/>
  <c r="CI33" i="3"/>
  <c r="CI32" i="3"/>
  <c r="CI31" i="3"/>
  <c r="CI30" i="3"/>
  <c r="CI29" i="3"/>
  <c r="CI28" i="3"/>
  <c r="CI27" i="3"/>
  <c r="CI26" i="3"/>
  <c r="CI24" i="3"/>
  <c r="I38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U24" i="3"/>
  <c r="O24" i="3"/>
  <c r="Q32" i="3"/>
  <c r="BB4" i="3"/>
  <c r="BC4" i="3"/>
  <c r="BD4" i="3"/>
  <c r="BE4" i="3"/>
  <c r="BF4" i="3"/>
  <c r="BG4" i="3"/>
  <c r="BH4" i="3"/>
  <c r="BI4" i="3"/>
  <c r="BJ4" i="3"/>
  <c r="AA24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D5" i="3"/>
  <c r="D4" i="3"/>
  <c r="D7" i="3"/>
  <c r="O22" i="3"/>
  <c r="U22" i="3"/>
  <c r="AA22" i="3"/>
  <c r="AG22" i="3"/>
  <c r="AM22" i="3"/>
  <c r="AS22" i="3"/>
  <c r="AY22" i="3"/>
  <c r="M41" i="3"/>
  <c r="N41" i="3"/>
  <c r="O41" i="3"/>
  <c r="P41" i="3"/>
  <c r="Q41" i="3"/>
  <c r="R41" i="3"/>
  <c r="S41" i="3"/>
  <c r="T41" i="3"/>
  <c r="U41" i="3"/>
  <c r="V41" i="3"/>
  <c r="W41" i="3"/>
  <c r="Q26" i="3"/>
  <c r="W26" i="3"/>
  <c r="AC26" i="3"/>
  <c r="AU26" i="3"/>
  <c r="W32" i="3"/>
  <c r="AC32" i="3"/>
  <c r="AU32" i="3"/>
  <c r="Q27" i="3"/>
  <c r="W27" i="3"/>
  <c r="AC27" i="3"/>
  <c r="AU27" i="3"/>
  <c r="Q28" i="3"/>
  <c r="W28" i="3"/>
  <c r="AC28" i="3"/>
  <c r="AU28" i="3"/>
  <c r="Q29" i="3"/>
  <c r="W29" i="3"/>
  <c r="AC29" i="3"/>
  <c r="AU29" i="3"/>
  <c r="Q30" i="3"/>
  <c r="W30" i="3"/>
  <c r="AC30" i="3"/>
  <c r="AU30" i="3"/>
  <c r="Q31" i="3"/>
  <c r="W31" i="3"/>
  <c r="AC31" i="3"/>
  <c r="AU31" i="3"/>
  <c r="Q33" i="3"/>
  <c r="W33" i="3"/>
  <c r="AC33" i="3"/>
  <c r="AU33" i="3"/>
  <c r="Q34" i="3"/>
  <c r="W34" i="3"/>
  <c r="AC34" i="3"/>
  <c r="AU34" i="3"/>
  <c r="Q35" i="3"/>
  <c r="W35" i="3"/>
  <c r="AC35" i="3"/>
  <c r="AU35" i="3"/>
  <c r="Q36" i="3"/>
  <c r="W36" i="3"/>
  <c r="AC36" i="3"/>
  <c r="AU36" i="3"/>
  <c r="Q37" i="3"/>
  <c r="W37" i="3"/>
  <c r="AC37" i="3"/>
  <c r="AU37" i="3"/>
  <c r="Q38" i="3"/>
  <c r="W38" i="3"/>
  <c r="AC38" i="3"/>
  <c r="AU38" i="3"/>
  <c r="Q39" i="3"/>
  <c r="W39" i="3"/>
  <c r="AC39" i="3"/>
  <c r="AU39" i="3"/>
  <c r="BY4" i="3"/>
  <c r="BY5" i="3"/>
  <c r="BX4" i="3"/>
  <c r="BX5" i="3"/>
  <c r="BW4" i="3"/>
  <c r="BW5" i="3"/>
  <c r="BV4" i="3"/>
  <c r="BV5" i="3"/>
  <c r="BU4" i="3"/>
  <c r="BU5" i="3"/>
  <c r="BT4" i="3"/>
  <c r="BT5" i="3"/>
  <c r="BS4" i="3"/>
  <c r="BS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N41" i="3"/>
  <c r="AO41" i="3"/>
  <c r="AP41" i="3"/>
  <c r="AQ41" i="3"/>
  <c r="AR41" i="3"/>
  <c r="AS41" i="3"/>
  <c r="AT41" i="3"/>
  <c r="AU41" i="3"/>
  <c r="AV41" i="3"/>
  <c r="AW41" i="3"/>
  <c r="AX41" i="3"/>
  <c r="O27" i="3"/>
  <c r="S27" i="3"/>
  <c r="O28" i="3"/>
  <c r="S28" i="3"/>
  <c r="O29" i="3"/>
  <c r="S29" i="3"/>
  <c r="O30" i="3"/>
  <c r="S30" i="3"/>
  <c r="O31" i="3"/>
  <c r="S31" i="3"/>
  <c r="O32" i="3"/>
  <c r="S32" i="3"/>
  <c r="O33" i="3"/>
  <c r="S33" i="3"/>
  <c r="O34" i="3"/>
  <c r="S34" i="3"/>
  <c r="O35" i="3"/>
  <c r="S35" i="3"/>
  <c r="O36" i="3"/>
  <c r="S36" i="3"/>
  <c r="O37" i="3"/>
  <c r="S37" i="3"/>
  <c r="O38" i="3"/>
  <c r="S38" i="3"/>
  <c r="O39" i="3"/>
  <c r="S39" i="3"/>
  <c r="I27" i="3"/>
  <c r="M27" i="3"/>
  <c r="I28" i="3"/>
  <c r="M28" i="3"/>
  <c r="I29" i="3"/>
  <c r="M29" i="3"/>
  <c r="I30" i="3"/>
  <c r="M30" i="3"/>
  <c r="I31" i="3"/>
  <c r="M31" i="3"/>
  <c r="I32" i="3"/>
  <c r="M32" i="3"/>
  <c r="I33" i="3"/>
  <c r="M33" i="3"/>
  <c r="I34" i="3"/>
  <c r="M34" i="3"/>
  <c r="I35" i="3"/>
  <c r="M35" i="3"/>
  <c r="I36" i="3"/>
  <c r="M36" i="3"/>
  <c r="I37" i="3"/>
  <c r="M37" i="3"/>
  <c r="M38" i="3"/>
  <c r="I39" i="3"/>
  <c r="M39" i="3"/>
  <c r="I22" i="3"/>
  <c r="CC39" i="3"/>
  <c r="CC38" i="3"/>
  <c r="CC37" i="3"/>
  <c r="CC36" i="3"/>
  <c r="CC35" i="3"/>
  <c r="CC34" i="3"/>
  <c r="CC33" i="3"/>
  <c r="CC32" i="3"/>
  <c r="CC31" i="3"/>
  <c r="CC30" i="3"/>
  <c r="CC29" i="3"/>
  <c r="CC28" i="3"/>
  <c r="CC27" i="3"/>
  <c r="CC26" i="3"/>
  <c r="CC24" i="3"/>
  <c r="BE24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W39" i="3"/>
  <c r="BW38" i="3"/>
  <c r="BW37" i="3"/>
  <c r="BW36" i="3"/>
  <c r="BW35" i="3"/>
  <c r="BW34" i="3"/>
  <c r="BW33" i="3"/>
  <c r="BW32" i="3"/>
  <c r="BW31" i="3"/>
  <c r="BW30" i="3"/>
  <c r="BW29" i="3"/>
  <c r="BW28" i="3"/>
  <c r="BW27" i="3"/>
  <c r="BW26" i="3"/>
  <c r="BQ39" i="3"/>
  <c r="BQ38" i="3"/>
  <c r="BQ37" i="3"/>
  <c r="BQ36" i="3"/>
  <c r="BQ35" i="3"/>
  <c r="BQ34" i="3"/>
  <c r="BQ33" i="3"/>
  <c r="BQ32" i="3"/>
  <c r="BQ31" i="3"/>
  <c r="BQ30" i="3"/>
  <c r="BQ29" i="3"/>
  <c r="BQ28" i="3"/>
  <c r="BQ27" i="3"/>
  <c r="BQ26" i="3"/>
  <c r="BK39" i="3"/>
  <c r="BK38" i="3"/>
  <c r="BK37" i="3"/>
  <c r="BK36" i="3"/>
  <c r="BK35" i="3"/>
  <c r="BK34" i="3"/>
  <c r="BK33" i="3"/>
  <c r="BK32" i="3"/>
  <c r="BK31" i="3"/>
  <c r="BK30" i="3"/>
  <c r="BK29" i="3"/>
  <c r="BK28" i="3"/>
  <c r="BK27" i="3"/>
  <c r="BK26" i="3"/>
  <c r="BE39" i="3"/>
  <c r="BE38" i="3"/>
  <c r="BE37" i="3"/>
  <c r="BE36" i="3"/>
  <c r="BE35" i="3"/>
  <c r="BE34" i="3"/>
  <c r="BE33" i="3"/>
  <c r="BE32" i="3"/>
  <c r="BE31" i="3"/>
  <c r="BE30" i="3"/>
  <c r="BE29" i="3"/>
  <c r="BE28" i="3"/>
  <c r="BE27" i="3"/>
  <c r="BE26" i="3"/>
  <c r="CU4" i="3"/>
  <c r="CU5" i="3"/>
  <c r="FQ4" i="3"/>
  <c r="FQ5" i="3"/>
  <c r="FP4" i="3"/>
  <c r="FP5" i="3"/>
  <c r="FO4" i="3"/>
  <c r="FO5" i="3"/>
  <c r="FN4" i="3"/>
  <c r="FN5" i="3"/>
  <c r="FM4" i="3"/>
  <c r="FM5" i="3"/>
  <c r="FL4" i="3"/>
  <c r="FL5" i="3"/>
  <c r="FK4" i="3"/>
  <c r="FK5" i="3"/>
  <c r="FJ4" i="3"/>
  <c r="FJ5" i="3"/>
  <c r="FI4" i="3"/>
  <c r="FI5" i="3"/>
  <c r="FH4" i="3"/>
  <c r="FH5" i="3"/>
  <c r="FG4" i="3"/>
  <c r="FG5" i="3"/>
  <c r="FF4" i="3"/>
  <c r="FF5" i="3"/>
  <c r="Q32" i="32"/>
  <c r="Q31" i="32"/>
  <c r="Q30" i="32"/>
  <c r="Q29" i="32"/>
  <c r="Q28" i="32"/>
  <c r="Q27" i="32"/>
  <c r="Q26" i="32"/>
  <c r="Q25" i="32"/>
  <c r="Q24" i="32"/>
  <c r="Q23" i="32"/>
  <c r="Q22" i="32"/>
  <c r="Q21" i="32"/>
  <c r="Q20" i="32"/>
  <c r="Q19" i="32"/>
  <c r="Q16" i="32"/>
  <c r="Q15" i="32"/>
  <c r="Q14" i="32"/>
  <c r="Q13" i="32"/>
  <c r="Q12" i="32"/>
  <c r="Q11" i="32"/>
  <c r="Q10" i="32"/>
  <c r="Q9" i="32"/>
  <c r="Q8" i="32"/>
  <c r="Q7" i="32"/>
  <c r="Q6" i="32"/>
  <c r="Q5" i="32"/>
  <c r="Q4" i="32"/>
  <c r="Q3" i="32"/>
  <c r="Q18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BA26" i="3"/>
  <c r="BA27" i="3"/>
  <c r="BA28" i="3"/>
  <c r="BA29" i="3"/>
  <c r="BA30" i="3"/>
  <c r="BA31" i="3"/>
  <c r="BA32" i="3"/>
  <c r="BA33" i="3"/>
  <c r="BA34" i="3"/>
  <c r="BA35" i="3"/>
  <c r="BA36" i="3"/>
  <c r="BA37" i="3"/>
  <c r="BA38" i="3"/>
  <c r="BA39" i="3"/>
  <c r="AY24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26" i="3"/>
  <c r="FE4" i="3"/>
  <c r="FE5" i="3"/>
  <c r="FD4" i="3"/>
  <c r="FD5" i="3"/>
  <c r="FC4" i="3"/>
  <c r="FC5" i="3"/>
  <c r="FB4" i="3"/>
  <c r="FB5" i="3"/>
  <c r="FA4" i="3"/>
  <c r="FA5" i="3"/>
  <c r="EZ4" i="3"/>
  <c r="EZ5" i="3"/>
  <c r="EY4" i="3"/>
  <c r="EY5" i="3"/>
  <c r="EX4" i="3"/>
  <c r="EX5" i="3"/>
  <c r="EW4" i="3"/>
  <c r="EW5" i="3"/>
  <c r="EV4" i="3"/>
  <c r="EV5" i="3"/>
  <c r="EU4" i="3"/>
  <c r="EU5" i="3"/>
  <c r="ET4" i="3"/>
  <c r="ET5" i="3"/>
  <c r="CL4" i="3"/>
  <c r="CM4" i="3"/>
  <c r="CN4" i="3"/>
  <c r="CO4" i="3"/>
  <c r="CP4" i="3"/>
  <c r="CQ4" i="3"/>
  <c r="CR4" i="3"/>
  <c r="CS4" i="3"/>
  <c r="CT4" i="3"/>
  <c r="CV4" i="3"/>
  <c r="CW4" i="3"/>
  <c r="CX4" i="3"/>
  <c r="CY4" i="3"/>
  <c r="CZ4" i="3"/>
  <c r="DA4" i="3"/>
  <c r="DB4" i="3"/>
  <c r="DC4" i="3"/>
  <c r="DD4" i="3"/>
  <c r="DE4" i="3"/>
  <c r="DF4" i="3"/>
  <c r="DG4" i="3"/>
  <c r="DH4" i="3"/>
  <c r="DI4" i="3"/>
  <c r="DJ4" i="3"/>
  <c r="DK4" i="3"/>
  <c r="DL4" i="3"/>
  <c r="DM4" i="3"/>
  <c r="DN4" i="3"/>
  <c r="DO4" i="3"/>
  <c r="DP4" i="3"/>
  <c r="DQ4" i="3"/>
  <c r="DR4" i="3"/>
  <c r="DS4" i="3"/>
  <c r="DT4" i="3"/>
  <c r="DU4" i="3"/>
  <c r="DV4" i="3"/>
  <c r="DW4" i="3"/>
  <c r="DX4" i="3"/>
  <c r="DY4" i="3"/>
  <c r="DZ4" i="3"/>
  <c r="EA4" i="3"/>
  <c r="EB4" i="3"/>
  <c r="EC4" i="3"/>
  <c r="ED4" i="3"/>
  <c r="EE4" i="3"/>
  <c r="EF4" i="3"/>
  <c r="EG4" i="3"/>
  <c r="EH4" i="3"/>
  <c r="EI4" i="3"/>
  <c r="EJ4" i="3"/>
  <c r="EK4" i="3"/>
  <c r="EL4" i="3"/>
  <c r="EM4" i="3"/>
  <c r="EN4" i="3"/>
  <c r="EO4" i="3"/>
  <c r="EP4" i="3"/>
  <c r="EQ4" i="3"/>
  <c r="ER4" i="3"/>
  <c r="ES4" i="3"/>
  <c r="CL5" i="3"/>
  <c r="CM5" i="3"/>
  <c r="CN5" i="3"/>
  <c r="CO5" i="3"/>
  <c r="CP5" i="3"/>
  <c r="CQ5" i="3"/>
  <c r="CR5" i="3"/>
  <c r="CS5" i="3"/>
  <c r="CT5" i="3"/>
  <c r="CV5" i="3"/>
  <c r="CW5" i="3"/>
  <c r="CX5" i="3"/>
  <c r="CY5" i="3"/>
  <c r="CZ5" i="3"/>
  <c r="DA5" i="3"/>
  <c r="DB5" i="3"/>
  <c r="DC5" i="3"/>
  <c r="DD5" i="3"/>
  <c r="DE5" i="3"/>
  <c r="DF5" i="3"/>
  <c r="DG5" i="3"/>
  <c r="DH5" i="3"/>
  <c r="DI5" i="3"/>
  <c r="DJ5" i="3"/>
  <c r="DK5" i="3"/>
  <c r="DL5" i="3"/>
  <c r="DM5" i="3"/>
  <c r="DN5" i="3"/>
  <c r="DO5" i="3"/>
  <c r="DP5" i="3"/>
  <c r="DQ5" i="3"/>
  <c r="DR5" i="3"/>
  <c r="DS5" i="3"/>
  <c r="DT5" i="3"/>
  <c r="DU5" i="3"/>
  <c r="DV5" i="3"/>
  <c r="DW5" i="3"/>
  <c r="DX5" i="3"/>
  <c r="DY5" i="3"/>
  <c r="DZ5" i="3"/>
  <c r="EA5" i="3"/>
  <c r="EB5" i="3"/>
  <c r="EC5" i="3"/>
  <c r="ED5" i="3"/>
  <c r="EE5" i="3"/>
  <c r="EF5" i="3"/>
  <c r="EG5" i="3"/>
  <c r="EH5" i="3"/>
  <c r="EI5" i="3"/>
  <c r="EJ5" i="3"/>
  <c r="EK5" i="3"/>
  <c r="EL5" i="3"/>
  <c r="EM5" i="3"/>
  <c r="EN5" i="3"/>
  <c r="EO5" i="3"/>
  <c r="EP5" i="3"/>
  <c r="EQ5" i="3"/>
  <c r="ER5" i="3"/>
  <c r="ES5" i="3"/>
  <c r="BW24" i="3"/>
  <c r="AX43" i="3"/>
  <c r="BQ24" i="3"/>
  <c r="AW43" i="3"/>
  <c r="BK24" i="3"/>
  <c r="AV43" i="3"/>
  <c r="AU43" i="3"/>
  <c r="AT43" i="3"/>
  <c r="AR43" i="3"/>
  <c r="AQ43" i="3"/>
  <c r="AP43" i="3"/>
  <c r="AO43" i="3"/>
  <c r="AN43" i="3"/>
  <c r="AM43" i="3"/>
  <c r="B1" i="3"/>
  <c r="CA4" i="3"/>
  <c r="CB4" i="3"/>
  <c r="CC4" i="3"/>
  <c r="CD4" i="3"/>
  <c r="CE4" i="3"/>
  <c r="CF4" i="3"/>
  <c r="CG4" i="3"/>
  <c r="CH4" i="3"/>
  <c r="CI4" i="3"/>
  <c r="CJ4" i="3"/>
  <c r="CJ5" i="3"/>
  <c r="CI5" i="3"/>
  <c r="CH5" i="3"/>
  <c r="CG5" i="3"/>
  <c r="CF5" i="3"/>
  <c r="CE5" i="3"/>
  <c r="CD5" i="3"/>
  <c r="CC5" i="3"/>
  <c r="CB5" i="3"/>
  <c r="CA5" i="3"/>
  <c r="BZ4" i="3"/>
  <c r="BZ5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26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D20" i="3"/>
  <c r="E2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A26" i="3"/>
  <c r="U37" i="3"/>
  <c r="U38" i="3"/>
  <c r="U34" i="3"/>
  <c r="U30" i="3"/>
  <c r="U33" i="3"/>
  <c r="U29" i="3"/>
  <c r="AA36" i="3"/>
  <c r="AA32" i="3"/>
  <c r="Y32" i="3"/>
  <c r="AE26" i="3"/>
  <c r="AE28" i="3"/>
  <c r="S26" i="3"/>
  <c r="AE29" i="3"/>
  <c r="AE33" i="3"/>
  <c r="AE37" i="3"/>
  <c r="AE27" i="3"/>
  <c r="AE31" i="3"/>
  <c r="AE35" i="3"/>
  <c r="AE39" i="3"/>
  <c r="Y39" i="3"/>
  <c r="Y35" i="3"/>
  <c r="Y31" i="3"/>
  <c r="Y27" i="3"/>
  <c r="AE38" i="3"/>
  <c r="AE34" i="3"/>
  <c r="AE30" i="3"/>
  <c r="O26" i="3"/>
  <c r="U26" i="3"/>
  <c r="U36" i="3"/>
  <c r="U32" i="3"/>
  <c r="U28" i="3"/>
  <c r="Y38" i="3"/>
  <c r="Y34" i="3"/>
  <c r="Y30" i="3"/>
  <c r="AA28" i="3"/>
  <c r="AA37" i="3"/>
  <c r="AA33" i="3"/>
  <c r="AA29" i="3"/>
  <c r="AE36" i="3"/>
  <c r="AE32" i="3"/>
  <c r="I26" i="3"/>
  <c r="U39" i="3"/>
  <c r="U35" i="3"/>
  <c r="U31" i="3"/>
  <c r="U27" i="3"/>
  <c r="Y37" i="3"/>
  <c r="Y33" i="3"/>
  <c r="Y29" i="3"/>
  <c r="AA39" i="3"/>
  <c r="AA35" i="3"/>
  <c r="AA31" i="3"/>
  <c r="AA27" i="3"/>
  <c r="AA38" i="3"/>
  <c r="AA34" i="3"/>
  <c r="AA30" i="3"/>
  <c r="M26" i="3"/>
  <c r="AG38" i="3"/>
  <c r="AG35" i="3"/>
  <c r="AG32" i="3"/>
  <c r="AG36" i="3"/>
  <c r="Y36" i="3"/>
  <c r="AG34" i="3"/>
  <c r="Y26" i="3"/>
  <c r="Y28" i="3"/>
  <c r="AG39" i="3"/>
  <c r="AG29" i="3"/>
  <c r="AG33" i="3"/>
  <c r="AG28" i="3"/>
  <c r="AG27" i="3"/>
  <c r="AG26" i="3"/>
  <c r="AG37" i="3"/>
  <c r="AG31" i="3"/>
  <c r="AG30" i="3"/>
  <c r="AK30" i="3"/>
  <c r="AK33" i="3"/>
  <c r="AK27" i="3"/>
  <c r="AK29" i="3"/>
  <c r="AK26" i="3"/>
  <c r="AK38" i="3"/>
  <c r="AK28" i="3"/>
  <c r="AK32" i="3"/>
  <c r="AK37" i="3"/>
  <c r="AK31" i="3"/>
  <c r="AK35" i="3"/>
  <c r="AK34" i="3"/>
  <c r="AK39" i="3"/>
  <c r="AK36" i="3"/>
  <c r="G37" i="3"/>
  <c r="G30" i="3"/>
  <c r="G33" i="3"/>
  <c r="G38" i="3"/>
  <c r="G32" i="3"/>
  <c r="G27" i="3"/>
  <c r="G28" i="3"/>
  <c r="G36" i="3"/>
  <c r="G39" i="3"/>
  <c r="G29" i="3"/>
  <c r="G34" i="3"/>
  <c r="G31" i="3"/>
  <c r="G35" i="3"/>
  <c r="G49" i="3"/>
  <c r="G47" i="3"/>
  <c r="G46" i="3"/>
  <c r="G50" i="3"/>
  <c r="G43" i="3"/>
  <c r="G53" i="3"/>
  <c r="G51" i="3"/>
  <c r="G48" i="3"/>
  <c r="G54" i="3"/>
  <c r="E42" i="3"/>
  <c r="G42" i="3"/>
  <c r="G55" i="3"/>
  <c r="G44" i="3"/>
  <c r="G45" i="3"/>
  <c r="G52" i="3"/>
  <c r="E7" i="3"/>
  <c r="CK4" i="3"/>
  <c r="E4" i="3"/>
  <c r="L42" i="3"/>
  <c r="L46" i="3"/>
  <c r="L45" i="3"/>
  <c r="L44" i="3"/>
  <c r="L43" i="3"/>
  <c r="L55" i="3"/>
  <c r="L54" i="3"/>
  <c r="L53" i="3"/>
  <c r="L52" i="3"/>
  <c r="L51" i="3"/>
  <c r="L50" i="3"/>
  <c r="L49" i="3"/>
  <c r="L48" i="3"/>
  <c r="L47" i="3"/>
  <c r="M42" i="3"/>
  <c r="N42" i="3"/>
  <c r="O42" i="3"/>
  <c r="P42" i="3"/>
  <c r="Q42" i="3"/>
  <c r="R42" i="3"/>
  <c r="R55" i="3"/>
  <c r="Q55" i="3"/>
  <c r="P55" i="3"/>
  <c r="O55" i="3"/>
  <c r="N55" i="3"/>
  <c r="M55" i="3"/>
  <c r="R54" i="3"/>
  <c r="Q54" i="3"/>
  <c r="P54" i="3"/>
  <c r="O54" i="3"/>
  <c r="N54" i="3"/>
  <c r="M54" i="3"/>
  <c r="R53" i="3"/>
  <c r="Q53" i="3"/>
  <c r="P53" i="3"/>
  <c r="O53" i="3"/>
  <c r="N53" i="3"/>
  <c r="M53" i="3"/>
  <c r="R52" i="3"/>
  <c r="Q52" i="3"/>
  <c r="P52" i="3"/>
  <c r="O52" i="3"/>
  <c r="N52" i="3"/>
  <c r="M52" i="3"/>
  <c r="R51" i="3"/>
  <c r="Q51" i="3"/>
  <c r="P51" i="3"/>
  <c r="O51" i="3"/>
  <c r="N51" i="3"/>
  <c r="M51" i="3"/>
  <c r="R50" i="3"/>
  <c r="Q50" i="3"/>
  <c r="P50" i="3"/>
  <c r="O50" i="3"/>
  <c r="N50" i="3"/>
  <c r="M50" i="3"/>
  <c r="R49" i="3"/>
  <c r="Q49" i="3"/>
  <c r="P49" i="3"/>
  <c r="O49" i="3"/>
  <c r="N49" i="3"/>
  <c r="M49" i="3"/>
  <c r="R48" i="3"/>
  <c r="Q48" i="3"/>
  <c r="P48" i="3"/>
  <c r="O48" i="3"/>
  <c r="N48" i="3"/>
  <c r="M48" i="3"/>
  <c r="R47" i="3"/>
  <c r="Q47" i="3"/>
  <c r="P47" i="3"/>
  <c r="O47" i="3"/>
  <c r="N47" i="3"/>
  <c r="M47" i="3"/>
  <c r="R46" i="3"/>
  <c r="Q46" i="3"/>
  <c r="P46" i="3"/>
  <c r="O46" i="3"/>
  <c r="N46" i="3"/>
  <c r="M46" i="3"/>
  <c r="R45" i="3"/>
  <c r="Q45" i="3"/>
  <c r="P45" i="3"/>
  <c r="O45" i="3"/>
  <c r="N45" i="3"/>
  <c r="M45" i="3"/>
  <c r="R44" i="3"/>
  <c r="Q44" i="3"/>
  <c r="P44" i="3"/>
  <c r="O44" i="3"/>
  <c r="N44" i="3"/>
  <c r="M44" i="3"/>
  <c r="R43" i="3"/>
  <c r="Q43" i="3"/>
  <c r="P43" i="3"/>
  <c r="O43" i="3"/>
  <c r="N43" i="3"/>
  <c r="M43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CK5" i="3"/>
  <c r="E5" i="3"/>
  <c r="AS26" i="3"/>
  <c r="AS39" i="3"/>
  <c r="AS38" i="3"/>
  <c r="AS37" i="3"/>
  <c r="AS36" i="3"/>
  <c r="AS35" i="3"/>
  <c r="AS34" i="3"/>
  <c r="AS33" i="3"/>
  <c r="AS32" i="3"/>
  <c r="AS31" i="3"/>
  <c r="AS30" i="3"/>
  <c r="AS29" i="3"/>
  <c r="AS28" i="3"/>
  <c r="AS27" i="3"/>
  <c r="AS24" i="3"/>
  <c r="AW26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S43" i="3"/>
  <c r="S42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</calcChain>
</file>

<file path=xl/sharedStrings.xml><?xml version="1.0" encoding="utf-8"?>
<sst xmlns="http://schemas.openxmlformats.org/spreadsheetml/2006/main" count="86" uniqueCount="26">
  <si>
    <t>Anti-social behaviour</t>
  </si>
  <si>
    <t>Burglary</t>
  </si>
  <si>
    <t>Criminal damage and arson</t>
  </si>
  <si>
    <t>Other theft</t>
  </si>
  <si>
    <t>Public order</t>
  </si>
  <si>
    <t>Shoplifting</t>
  </si>
  <si>
    <t>Theft from the person</t>
  </si>
  <si>
    <t>Vehicle crime</t>
  </si>
  <si>
    <t>Violence and sexual offences</t>
  </si>
  <si>
    <t>Other crime</t>
  </si>
  <si>
    <t>Possession of weapons</t>
  </si>
  <si>
    <t>Drugs</t>
  </si>
  <si>
    <t>Bicycle theft</t>
  </si>
  <si>
    <t>Robbery</t>
  </si>
  <si>
    <t>Total</t>
  </si>
  <si>
    <t>% Cont</t>
  </si>
  <si>
    <t>No</t>
  </si>
  <si>
    <t>TOTAL</t>
  </si>
  <si>
    <t>Rank</t>
  </si>
  <si>
    <t xml:space="preserve">Min </t>
  </si>
  <si>
    <t>Max</t>
  </si>
  <si>
    <t>Total Excluding ASB</t>
  </si>
  <si>
    <t>RANK</t>
  </si>
  <si>
    <t>Category by Month (Last 12 Months)</t>
  </si>
  <si>
    <t>Police.UK Statistics for Calne Town</t>
  </si>
  <si>
    <t>Police UK Statistics for Calne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</si>
</sst>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23">
    <xf numFmtId="0" fontId="0" fillId="0" borderId="0" xfId="0"/>
    <xf numFmtId="0" fontId="19" fillId="34" borderId="0" xfId="0" applyFont="1" applyFill="1" applyAlignment="1">
      <alignment horizontal="center" vertical="center" textRotation="90"/>
    </xf>
    <xf numFmtId="0" fontId="18" fillId="34" borderId="15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/>
    </xf>
    <xf numFmtId="0" fontId="18" fillId="34" borderId="18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left" vertical="center"/>
    </xf>
    <xf numFmtId="0" fontId="18" fillId="34" borderId="0" xfId="0" applyFont="1" applyFill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8" fillId="34" borderId="16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/>
    </xf>
    <xf numFmtId="0" fontId="18" fillId="34" borderId="19" xfId="0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vertical="center"/>
    </xf>
    <xf numFmtId="0" fontId="19" fillId="34" borderId="0" xfId="0" applyFont="1" applyFill="1" applyAlignment="1">
      <alignment horizontal="left" vertical="center"/>
    </xf>
    <xf numFmtId="0" fontId="21" fillId="34" borderId="0" xfId="0" applyFont="1" applyFill="1" applyAlignment="1">
      <alignment vertical="center"/>
    </xf>
    <xf numFmtId="1" fontId="23" fillId="34" borderId="26" xfId="0" applyNumberFormat="1" applyFont="1" applyFill="1" applyBorder="1" applyAlignment="1">
      <alignment horizontal="center" vertical="center"/>
    </xf>
    <xf numFmtId="1" fontId="23" fillId="34" borderId="24" xfId="0" applyNumberFormat="1" applyFont="1" applyFill="1" applyBorder="1" applyAlignment="1">
      <alignment horizontal="center" vertical="center"/>
    </xf>
    <xf numFmtId="1" fontId="24" fillId="34" borderId="26" xfId="0" applyNumberFormat="1" applyFont="1" applyFill="1" applyBorder="1" applyAlignment="1">
      <alignment horizontal="center" vertical="center"/>
    </xf>
    <xf numFmtId="1" fontId="24" fillId="34" borderId="29" xfId="0" applyNumberFormat="1" applyFont="1" applyFill="1" applyBorder="1" applyAlignment="1">
      <alignment horizontal="center" vertical="center"/>
    </xf>
    <xf numFmtId="1" fontId="23" fillId="34" borderId="27" xfId="0" applyNumberFormat="1" applyFont="1" applyFill="1" applyBorder="1" applyAlignment="1">
      <alignment horizontal="center" vertical="center"/>
    </xf>
    <xf numFmtId="1" fontId="23" fillId="34" borderId="21" xfId="0" applyNumberFormat="1" applyFont="1" applyFill="1" applyBorder="1" applyAlignment="1">
      <alignment horizontal="center" vertical="center"/>
    </xf>
    <xf numFmtId="1" fontId="24" fillId="34" borderId="27" xfId="0" applyNumberFormat="1" applyFont="1" applyFill="1" applyBorder="1" applyAlignment="1">
      <alignment horizontal="center" vertical="center"/>
    </xf>
    <xf numFmtId="1" fontId="24" fillId="34" borderId="30" xfId="0" applyNumberFormat="1" applyFont="1" applyFill="1" applyBorder="1" applyAlignment="1">
      <alignment horizontal="center" vertical="center"/>
    </xf>
    <xf numFmtId="1" fontId="23" fillId="34" borderId="28" xfId="0" applyNumberFormat="1" applyFont="1" applyFill="1" applyBorder="1" applyAlignment="1">
      <alignment horizontal="center" vertical="center"/>
    </xf>
    <xf numFmtId="1" fontId="23" fillId="34" borderId="35" xfId="0" applyNumberFormat="1" applyFont="1" applyFill="1" applyBorder="1" applyAlignment="1">
      <alignment horizontal="center" vertical="center"/>
    </xf>
    <xf numFmtId="1" fontId="24" fillId="34" borderId="28" xfId="0" applyNumberFormat="1" applyFont="1" applyFill="1" applyBorder="1" applyAlignment="1">
      <alignment horizontal="center" vertical="center"/>
    </xf>
    <xf numFmtId="1" fontId="24" fillId="34" borderId="31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 applyProtection="1">
      <alignment horizontal="center" vertical="center"/>
      <protection locked="0"/>
    </xf>
    <xf numFmtId="0" fontId="18" fillId="34" borderId="16" xfId="0" applyFont="1" applyFill="1" applyBorder="1" applyAlignment="1" applyProtection="1">
      <alignment horizontal="center" vertical="center"/>
      <protection locked="0"/>
    </xf>
    <xf numFmtId="0" fontId="18" fillId="34" borderId="15" xfId="0" applyFont="1" applyFill="1" applyBorder="1" applyAlignment="1" applyProtection="1">
      <alignment horizontal="center" vertical="center"/>
      <protection locked="0"/>
    </xf>
    <xf numFmtId="0" fontId="18" fillId="34" borderId="18" xfId="0" applyFont="1" applyFill="1" applyBorder="1" applyAlignment="1" applyProtection="1">
      <alignment horizontal="center" vertical="center"/>
      <protection locked="0"/>
    </xf>
    <xf numFmtId="0" fontId="18" fillId="34" borderId="19" xfId="0" applyFont="1" applyFill="1" applyBorder="1" applyAlignment="1" applyProtection="1">
      <alignment horizontal="center" vertical="center"/>
      <protection locked="0"/>
    </xf>
    <xf numFmtId="0" fontId="18" fillId="34" borderId="17" xfId="0" applyFont="1" applyFill="1" applyBorder="1" applyAlignment="1" applyProtection="1">
      <alignment horizontal="center" vertical="center"/>
      <protection locked="0"/>
    </xf>
    <xf numFmtId="14" fontId="18" fillId="34" borderId="0" xfId="0" applyNumberFormat="1" applyFont="1" applyFill="1" applyAlignment="1">
      <alignment horizontal="center" vertical="center"/>
    </xf>
    <xf numFmtId="0" fontId="18" fillId="34" borderId="39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 textRotation="90"/>
    </xf>
    <xf numFmtId="0" fontId="18" fillId="34" borderId="20" xfId="0" applyFont="1" applyFill="1" applyBorder="1" applyAlignment="1">
      <alignment horizontal="center" vertical="center"/>
    </xf>
    <xf numFmtId="0" fontId="18" fillId="34" borderId="43" xfId="0" applyFont="1" applyFill="1" applyBorder="1" applyAlignment="1">
      <alignment horizontal="center" vertical="center"/>
    </xf>
    <xf numFmtId="0" fontId="19" fillId="34" borderId="27" xfId="0" applyFont="1" applyFill="1" applyBorder="1" applyAlignment="1">
      <alignment horizontal="left" vertical="center" indent="1"/>
    </xf>
    <xf numFmtId="0" fontId="19" fillId="34" borderId="28" xfId="0" applyFont="1" applyFill="1" applyBorder="1" applyAlignment="1">
      <alignment horizontal="left" vertical="center" indent="1"/>
    </xf>
    <xf numFmtId="0" fontId="28" fillId="34" borderId="0" xfId="0" applyFont="1" applyFill="1" applyAlignment="1">
      <alignment horizontal="center" vertical="center"/>
    </xf>
    <xf numFmtId="0" fontId="19" fillId="34" borderId="38" xfId="0" applyFont="1" applyFill="1" applyBorder="1" applyAlignment="1">
      <alignment horizontal="left" vertical="center" indent="1"/>
    </xf>
    <xf numFmtId="0" fontId="18" fillId="34" borderId="11" xfId="0" applyFont="1" applyFill="1" applyBorder="1" applyAlignment="1" applyProtection="1">
      <alignment horizontal="center" vertical="center"/>
      <protection locked="0"/>
    </xf>
    <xf numFmtId="0" fontId="18" fillId="34" borderId="23" xfId="0" applyFont="1" applyFill="1" applyBorder="1" applyAlignment="1" applyProtection="1">
      <alignment horizontal="center" vertical="center"/>
      <protection locked="0"/>
    </xf>
    <xf numFmtId="0" fontId="18" fillId="34" borderId="0" xfId="0" applyFont="1" applyFill="1" applyAlignment="1">
      <alignment vertical="center"/>
    </xf>
    <xf numFmtId="0" fontId="19" fillId="33" borderId="26" xfId="0" applyFont="1" applyFill="1" applyBorder="1" applyAlignment="1">
      <alignment horizontal="left" vertical="center"/>
    </xf>
    <xf numFmtId="0" fontId="19" fillId="33" borderId="27" xfId="0" applyFont="1" applyFill="1" applyBorder="1" applyAlignment="1">
      <alignment horizontal="left" vertical="center"/>
    </xf>
    <xf numFmtId="0" fontId="19" fillId="33" borderId="28" xfId="0" applyFont="1" applyFill="1" applyBorder="1" applyAlignment="1">
      <alignment horizontal="left" vertical="center"/>
    </xf>
    <xf numFmtId="0" fontId="19" fillId="36" borderId="40" xfId="0" applyFont="1" applyFill="1" applyBorder="1" applyAlignment="1">
      <alignment horizontal="center" vertical="center" textRotation="90"/>
    </xf>
    <xf numFmtId="0" fontId="30" fillId="34" borderId="0" xfId="0" applyFont="1" applyFill="1" applyAlignment="1">
      <alignment horizontal="center" vertical="center"/>
    </xf>
    <xf numFmtId="14" fontId="29" fillId="34" borderId="0" xfId="0" applyNumberFormat="1" applyFont="1" applyFill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8" fillId="34" borderId="48" xfId="0" applyFont="1" applyFill="1" applyBorder="1" applyAlignment="1">
      <alignment horizontal="center" vertical="center"/>
    </xf>
    <xf numFmtId="10" fontId="18" fillId="34" borderId="14" xfId="0" applyNumberFormat="1" applyFont="1" applyFill="1" applyBorder="1" applyAlignment="1">
      <alignment horizontal="center" vertical="center"/>
    </xf>
    <xf numFmtId="10" fontId="18" fillId="34" borderId="16" xfId="0" applyNumberFormat="1" applyFont="1" applyFill="1" applyBorder="1" applyAlignment="1">
      <alignment horizontal="center" vertical="center"/>
    </xf>
    <xf numFmtId="10" fontId="18" fillId="34" borderId="19" xfId="0" applyNumberFormat="1" applyFont="1" applyFill="1" applyBorder="1" applyAlignment="1">
      <alignment horizontal="center" vertical="center"/>
    </xf>
    <xf numFmtId="10" fontId="19" fillId="34" borderId="14" xfId="0" applyNumberFormat="1" applyFont="1" applyFill="1" applyBorder="1" applyAlignment="1">
      <alignment horizontal="center" vertical="center"/>
    </xf>
    <xf numFmtId="10" fontId="19" fillId="34" borderId="16" xfId="0" applyNumberFormat="1" applyFont="1" applyFill="1" applyBorder="1" applyAlignment="1">
      <alignment horizontal="center" vertical="center"/>
    </xf>
    <xf numFmtId="10" fontId="19" fillId="34" borderId="19" xfId="0" applyNumberFormat="1" applyFont="1" applyFill="1" applyBorder="1" applyAlignment="1">
      <alignment horizontal="center" vertical="center"/>
    </xf>
    <xf numFmtId="0" fontId="19" fillId="34" borderId="49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8" fillId="34" borderId="45" xfId="0" applyFont="1" applyFill="1" applyBorder="1" applyAlignment="1">
      <alignment horizontal="center" vertical="center"/>
    </xf>
    <xf numFmtId="0" fontId="18" fillId="34" borderId="24" xfId="0" applyFont="1" applyFill="1" applyBorder="1" applyAlignment="1">
      <alignment horizontal="center" vertical="center"/>
    </xf>
    <xf numFmtId="0" fontId="19" fillId="34" borderId="21" xfId="0" applyFont="1" applyFill="1" applyBorder="1" applyAlignment="1">
      <alignment horizontal="center" vertical="center"/>
    </xf>
    <xf numFmtId="10" fontId="24" fillId="34" borderId="0" xfId="0" applyNumberFormat="1" applyFont="1" applyFill="1" applyAlignment="1">
      <alignment vertical="center" textRotation="90"/>
    </xf>
    <xf numFmtId="10" fontId="19" fillId="34" borderId="0" xfId="0" applyNumberFormat="1" applyFont="1" applyFill="1" applyAlignment="1">
      <alignment vertical="center" textRotation="90"/>
    </xf>
    <xf numFmtId="0" fontId="6" fillId="34" borderId="10" xfId="7" applyFill="1" applyBorder="1" applyAlignment="1" applyProtection="1">
      <alignment horizontal="center" vertical="center"/>
    </xf>
    <xf numFmtId="0" fontId="6" fillId="34" borderId="15" xfId="7" applyFill="1" applyBorder="1" applyAlignment="1" applyProtection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" fillId="34" borderId="10" xfId="7" applyFont="1" applyFill="1" applyBorder="1" applyAlignment="1" applyProtection="1">
      <alignment horizontal="center" vertical="center"/>
    </xf>
    <xf numFmtId="0" fontId="1" fillId="34" borderId="18" xfId="7" applyFont="1" applyFill="1" applyBorder="1" applyAlignment="1" applyProtection="1">
      <alignment horizontal="center" vertical="center"/>
    </xf>
    <xf numFmtId="164" fontId="19" fillId="36" borderId="32" xfId="0" applyNumberFormat="1" applyFont="1" applyFill="1" applyBorder="1" applyAlignment="1">
      <alignment horizontal="center" vertical="center" textRotation="90"/>
    </xf>
    <xf numFmtId="164" fontId="19" fillId="36" borderId="33" xfId="0" applyNumberFormat="1" applyFont="1" applyFill="1" applyBorder="1" applyAlignment="1">
      <alignment horizontal="center" vertical="center" textRotation="90"/>
    </xf>
    <xf numFmtId="164" fontId="19" fillId="36" borderId="34" xfId="0" applyNumberFormat="1" applyFont="1" applyFill="1" applyBorder="1" applyAlignment="1">
      <alignment horizontal="center" vertical="center" textRotation="90"/>
    </xf>
    <xf numFmtId="1" fontId="19" fillId="34" borderId="0" xfId="0" applyNumberFormat="1" applyFont="1" applyFill="1" applyAlignment="1">
      <alignment horizontal="center" vertical="center"/>
    </xf>
    <xf numFmtId="1" fontId="25" fillId="34" borderId="29" xfId="0" applyNumberFormat="1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22" fillId="36" borderId="55" xfId="0" applyFont="1" applyFill="1" applyBorder="1" applyAlignment="1">
      <alignment horizontal="center" vertical="center" wrapText="1"/>
    </xf>
    <xf numFmtId="0" fontId="19" fillId="36" borderId="56" xfId="0" applyFont="1" applyFill="1" applyBorder="1" applyAlignment="1">
      <alignment horizontal="center" vertical="center" textRotation="90"/>
    </xf>
    <xf numFmtId="0" fontId="19" fillId="36" borderId="55" xfId="0" applyFont="1" applyFill="1" applyBorder="1" applyAlignment="1">
      <alignment horizontal="center" vertical="center" textRotation="90" wrapText="1"/>
    </xf>
    <xf numFmtId="0" fontId="31" fillId="33" borderId="20" xfId="0" applyFont="1" applyFill="1" applyBorder="1" applyAlignment="1">
      <alignment horizontal="center" vertical="center"/>
    </xf>
    <xf numFmtId="0" fontId="19" fillId="33" borderId="41" xfId="0" applyFont="1" applyFill="1" applyBorder="1" applyAlignment="1">
      <alignment horizontal="center" vertical="center"/>
    </xf>
    <xf numFmtId="0" fontId="18" fillId="34" borderId="44" xfId="0" applyFont="1" applyFill="1" applyBorder="1" applyAlignment="1">
      <alignment horizontal="center" vertical="center"/>
    </xf>
    <xf numFmtId="0" fontId="18" fillId="34" borderId="41" xfId="0" applyFont="1" applyFill="1" applyBorder="1" applyAlignment="1">
      <alignment horizontal="center" vertical="center"/>
    </xf>
    <xf numFmtId="0" fontId="19" fillId="34" borderId="26" xfId="0" applyFont="1" applyFill="1" applyBorder="1" applyAlignment="1">
      <alignment horizontal="left" vertical="center" indent="1"/>
    </xf>
    <xf numFmtId="0" fontId="19" fillId="34" borderId="12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6" borderId="25" xfId="0" applyFont="1" applyFill="1" applyBorder="1" applyAlignment="1">
      <alignment horizontal="center" vertical="center" textRotation="90"/>
    </xf>
    <xf numFmtId="0" fontId="18" fillId="36" borderId="38" xfId="0" applyFont="1" applyFill="1" applyBorder="1" applyAlignment="1">
      <alignment horizontal="center" vertical="center"/>
    </xf>
    <xf numFmtId="0" fontId="18" fillId="36" borderId="27" xfId="0" applyFont="1" applyFill="1" applyBorder="1" applyAlignment="1">
      <alignment horizontal="center" vertical="center"/>
    </xf>
    <xf numFmtId="0" fontId="18" fillId="36" borderId="28" xfId="0" applyFont="1" applyFill="1" applyBorder="1" applyAlignment="1">
      <alignment horizontal="center" vertical="center"/>
    </xf>
    <xf numFmtId="0" fontId="22" fillId="37" borderId="40" xfId="0" applyFont="1" applyFill="1" applyBorder="1" applyAlignment="1">
      <alignment horizontal="center" vertical="center" wrapText="1"/>
    </xf>
    <xf numFmtId="164" fontId="19" fillId="36" borderId="42" xfId="0" applyNumberFormat="1" applyFont="1" applyFill="1" applyBorder="1" applyAlignment="1">
      <alignment horizontal="center" vertical="center" textRotation="90"/>
    </xf>
    <xf numFmtId="0" fontId="19" fillId="36" borderId="32" xfId="0" applyFont="1" applyFill="1" applyBorder="1" applyAlignment="1">
      <alignment horizontal="center" vertical="center" textRotation="90"/>
    </xf>
    <xf numFmtId="0" fontId="19" fillId="36" borderId="34" xfId="0" applyFont="1" applyFill="1" applyBorder="1" applyAlignment="1">
      <alignment horizontal="center" vertical="center" textRotation="90"/>
    </xf>
    <xf numFmtId="0" fontId="19" fillId="36" borderId="52" xfId="0" applyFont="1" applyFill="1" applyBorder="1" applyAlignment="1">
      <alignment horizontal="center" vertical="center" textRotation="90"/>
    </xf>
    <xf numFmtId="0" fontId="18" fillId="36" borderId="26" xfId="0" applyFont="1" applyFill="1" applyBorder="1" applyAlignment="1">
      <alignment horizontal="center" vertical="center"/>
    </xf>
    <xf numFmtId="0" fontId="32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textRotation="90"/>
    </xf>
    <xf numFmtId="0" fontId="33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vertical="center"/>
    </xf>
    <xf numFmtId="0" fontId="31" fillId="34" borderId="0" xfId="0" applyFont="1" applyFill="1" applyAlignment="1">
      <alignment horizontal="center" vertical="center"/>
    </xf>
    <xf numFmtId="10" fontId="34" fillId="35" borderId="12" xfId="0" applyNumberFormat="1" applyFont="1" applyFill="1" applyBorder="1" applyAlignment="1">
      <alignment horizontal="center" vertical="center"/>
    </xf>
    <xf numFmtId="10" fontId="35" fillId="34" borderId="13" xfId="0" applyNumberFormat="1" applyFont="1" applyFill="1" applyBorder="1" applyAlignment="1">
      <alignment horizontal="center" vertical="center"/>
    </xf>
    <xf numFmtId="10" fontId="35" fillId="34" borderId="14" xfId="0" applyNumberFormat="1" applyFont="1" applyFill="1" applyBorder="1" applyAlignment="1">
      <alignment horizontal="center" vertical="center"/>
    </xf>
    <xf numFmtId="10" fontId="35" fillId="35" borderId="15" xfId="0" applyNumberFormat="1" applyFont="1" applyFill="1" applyBorder="1" applyAlignment="1">
      <alignment horizontal="center" vertical="center"/>
    </xf>
    <xf numFmtId="10" fontId="35" fillId="34" borderId="10" xfId="0" applyNumberFormat="1" applyFont="1" applyFill="1" applyBorder="1" applyAlignment="1">
      <alignment vertical="center"/>
    </xf>
    <xf numFmtId="10" fontId="35" fillId="34" borderId="16" xfId="0" applyNumberFormat="1" applyFont="1" applyFill="1" applyBorder="1" applyAlignment="1">
      <alignment vertical="center"/>
    </xf>
    <xf numFmtId="10" fontId="35" fillId="35" borderId="15" xfId="0" applyNumberFormat="1" applyFont="1" applyFill="1" applyBorder="1" applyAlignment="1">
      <alignment vertical="center"/>
    </xf>
    <xf numFmtId="10" fontId="35" fillId="34" borderId="10" xfId="0" applyNumberFormat="1" applyFont="1" applyFill="1" applyBorder="1" applyAlignment="1">
      <alignment horizontal="center" vertical="center"/>
    </xf>
    <xf numFmtId="10" fontId="35" fillId="34" borderId="16" xfId="0" applyNumberFormat="1" applyFont="1" applyFill="1" applyBorder="1" applyAlignment="1">
      <alignment horizontal="center" vertical="center"/>
    </xf>
    <xf numFmtId="10" fontId="35" fillId="35" borderId="17" xfId="0" applyNumberFormat="1" applyFont="1" applyFill="1" applyBorder="1" applyAlignment="1">
      <alignment vertical="center"/>
    </xf>
    <xf numFmtId="10" fontId="35" fillId="34" borderId="18" xfId="0" applyNumberFormat="1" applyFont="1" applyFill="1" applyBorder="1" applyAlignment="1">
      <alignment horizontal="center" vertical="center"/>
    </xf>
    <xf numFmtId="10" fontId="35" fillId="34" borderId="19" xfId="0" applyNumberFormat="1" applyFont="1" applyFill="1" applyBorder="1" applyAlignment="1">
      <alignment horizontal="center" vertical="center"/>
    </xf>
    <xf numFmtId="0" fontId="19" fillId="34" borderId="46" xfId="0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10" fontId="19" fillId="34" borderId="23" xfId="0" applyNumberFormat="1" applyFont="1" applyFill="1" applyBorder="1" applyAlignment="1">
      <alignment horizontal="center" vertical="center"/>
    </xf>
    <xf numFmtId="10" fontId="19" fillId="34" borderId="31" xfId="0" applyNumberFormat="1" applyFont="1" applyFill="1" applyBorder="1" applyAlignment="1">
      <alignment horizontal="center" vertical="center"/>
    </xf>
    <xf numFmtId="0" fontId="19" fillId="34" borderId="49" xfId="0" applyFont="1" applyFill="1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10" fontId="19" fillId="34" borderId="11" xfId="0" applyNumberFormat="1" applyFont="1" applyFill="1" applyBorder="1" applyAlignment="1">
      <alignment horizontal="center" vertical="center"/>
    </xf>
    <xf numFmtId="10" fontId="19" fillId="34" borderId="30" xfId="0" applyNumberFormat="1" applyFont="1" applyFill="1" applyBorder="1" applyAlignment="1">
      <alignment horizontal="center" vertical="center"/>
    </xf>
    <xf numFmtId="0" fontId="19" fillId="33" borderId="45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29" xfId="0" applyFont="1" applyFill="1" applyBorder="1" applyAlignment="1">
      <alignment horizontal="center" vertical="center"/>
    </xf>
    <xf numFmtId="0" fontId="19" fillId="33" borderId="49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30" xfId="0" applyFont="1" applyFill="1" applyBorder="1" applyAlignment="1">
      <alignment horizontal="center" vertical="center"/>
    </xf>
    <xf numFmtId="0" fontId="20" fillId="34" borderId="46" xfId="0" applyFont="1" applyFill="1" applyBorder="1" applyAlignment="1">
      <alignment horizontal="center" vertical="center"/>
    </xf>
    <xf numFmtId="0" fontId="20" fillId="34" borderId="35" xfId="0" applyFont="1" applyFill="1" applyBorder="1" applyAlignment="1">
      <alignment horizontal="center" vertical="center"/>
    </xf>
    <xf numFmtId="0" fontId="20" fillId="34" borderId="31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" fontId="18" fillId="34" borderId="0" xfId="0" applyNumberFormat="1" applyFont="1" applyFill="1" applyAlignment="1">
      <alignment horizontal="center" vertical="center"/>
    </xf>
    <xf numFmtId="10" fontId="18" fillId="34" borderId="0" xfId="0" applyNumberFormat="1" applyFont="1" applyFill="1" applyAlignment="1">
      <alignment horizontal="center" vertical="center"/>
    </xf>
    <xf numFmtId="0" fontId="19" fillId="34" borderId="45" xfId="0" applyFont="1" applyFill="1" applyBorder="1" applyAlignment="1">
      <alignment horizontal="center" vertical="center"/>
    </xf>
    <xf numFmtId="0" fontId="19" fillId="34" borderId="47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10" fontId="19" fillId="34" borderId="48" xfId="0" applyNumberFormat="1" applyFont="1" applyFill="1" applyBorder="1" applyAlignment="1">
      <alignment horizontal="center" vertical="center"/>
    </xf>
    <xf numFmtId="10" fontId="19" fillId="34" borderId="29" xfId="0" applyNumberFormat="1" applyFont="1" applyFill="1" applyBorder="1" applyAlignment="1">
      <alignment horizontal="center" vertical="center"/>
    </xf>
    <xf numFmtId="0" fontId="30" fillId="34" borderId="0" xfId="0" applyFont="1" applyFill="1" applyAlignment="1">
      <alignment horizontal="center" vertical="center"/>
    </xf>
    <xf numFmtId="1" fontId="22" fillId="34" borderId="12" xfId="0" applyNumberFormat="1" applyFont="1" applyFill="1" applyBorder="1" applyAlignment="1">
      <alignment horizontal="center" vertical="center" textRotation="90"/>
    </xf>
    <xf numFmtId="0" fontId="22" fillId="34" borderId="15" xfId="0" applyFont="1" applyFill="1" applyBorder="1" applyAlignment="1">
      <alignment horizontal="center" vertical="center" textRotation="90"/>
    </xf>
    <xf numFmtId="0" fontId="22" fillId="34" borderId="17" xfId="0" applyFont="1" applyFill="1" applyBorder="1" applyAlignment="1">
      <alignment horizontal="center" vertical="center" textRotation="90"/>
    </xf>
    <xf numFmtId="1" fontId="22" fillId="34" borderId="26" xfId="0" applyNumberFormat="1" applyFont="1" applyFill="1" applyBorder="1" applyAlignment="1">
      <alignment horizontal="center" vertical="center" textRotation="90"/>
    </xf>
    <xf numFmtId="0" fontId="22" fillId="34" borderId="27" xfId="0" applyFont="1" applyFill="1" applyBorder="1" applyAlignment="1">
      <alignment horizontal="center" vertical="center" textRotation="90"/>
    </xf>
    <xf numFmtId="0" fontId="22" fillId="34" borderId="28" xfId="0" applyFont="1" applyFill="1" applyBorder="1" applyAlignment="1">
      <alignment horizontal="center" vertical="center" textRotation="90"/>
    </xf>
    <xf numFmtId="0" fontId="19" fillId="33" borderId="15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" fontId="19" fillId="34" borderId="20" xfId="1" applyNumberFormat="1" applyFont="1" applyFill="1" applyBorder="1" applyAlignment="1" applyProtection="1">
      <alignment horizontal="center" vertical="center"/>
    </xf>
    <xf numFmtId="1" fontId="19" fillId="34" borderId="10" xfId="1" applyNumberFormat="1" applyFont="1" applyFill="1" applyBorder="1" applyAlignment="1" applyProtection="1">
      <alignment horizontal="center" vertical="center"/>
    </xf>
    <xf numFmtId="10" fontId="19" fillId="34" borderId="10" xfId="1" applyNumberFormat="1" applyFont="1" applyFill="1" applyBorder="1" applyAlignment="1" applyProtection="1">
      <alignment horizontal="center" vertical="center"/>
    </xf>
    <xf numFmtId="10" fontId="19" fillId="34" borderId="16" xfId="1" applyNumberFormat="1" applyFont="1" applyFill="1" applyBorder="1" applyAlignment="1" applyProtection="1">
      <alignment horizontal="center" vertical="center"/>
    </xf>
    <xf numFmtId="10" fontId="19" fillId="35" borderId="13" xfId="1" applyNumberFormat="1" applyFont="1" applyFill="1" applyBorder="1" applyAlignment="1" applyProtection="1">
      <alignment horizontal="center" vertical="center"/>
    </xf>
    <xf numFmtId="10" fontId="19" fillId="35" borderId="14" xfId="1" applyNumberFormat="1" applyFont="1" applyFill="1" applyBorder="1" applyAlignment="1" applyProtection="1">
      <alignment horizontal="center" vertical="center"/>
    </xf>
    <xf numFmtId="1" fontId="19" fillId="34" borderId="46" xfId="0" applyNumberFormat="1" applyFont="1" applyFill="1" applyBorder="1" applyAlignment="1">
      <alignment horizontal="center" vertical="center"/>
    </xf>
    <xf numFmtId="1" fontId="19" fillId="34" borderId="41" xfId="0" applyNumberFormat="1" applyFont="1" applyFill="1" applyBorder="1" applyAlignment="1">
      <alignment horizontal="center" vertical="center"/>
    </xf>
    <xf numFmtId="1" fontId="19" fillId="34" borderId="10" xfId="0" applyNumberFormat="1" applyFont="1" applyFill="1" applyBorder="1" applyAlignment="1">
      <alignment horizontal="center" vertical="center"/>
    </xf>
    <xf numFmtId="1" fontId="19" fillId="34" borderId="11" xfId="0" applyNumberFormat="1" applyFont="1" applyFill="1" applyBorder="1" applyAlignment="1">
      <alignment horizontal="center" vertical="center"/>
    </xf>
    <xf numFmtId="1" fontId="19" fillId="34" borderId="20" xfId="0" applyNumberFormat="1" applyFont="1" applyFill="1" applyBorder="1" applyAlignment="1">
      <alignment horizontal="center" vertical="center"/>
    </xf>
    <xf numFmtId="1" fontId="19" fillId="34" borderId="23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6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1" fontId="19" fillId="34" borderId="47" xfId="1" applyNumberFormat="1" applyFont="1" applyFill="1" applyBorder="1" applyAlignment="1" applyProtection="1">
      <alignment horizontal="center" vertical="center"/>
    </xf>
    <xf numFmtId="1" fontId="19" fillId="34" borderId="13" xfId="1" applyNumberFormat="1" applyFont="1" applyFill="1" applyBorder="1" applyAlignment="1" applyProtection="1">
      <alignment horizontal="center" vertical="center"/>
    </xf>
    <xf numFmtId="10" fontId="19" fillId="34" borderId="13" xfId="1" applyNumberFormat="1" applyFont="1" applyFill="1" applyBorder="1" applyAlignment="1" applyProtection="1">
      <alignment horizontal="center" vertical="center"/>
    </xf>
    <xf numFmtId="1" fontId="19" fillId="34" borderId="49" xfId="0" applyNumberFormat="1" applyFont="1" applyFill="1" applyBorder="1" applyAlignment="1">
      <alignment horizontal="center" vertical="center"/>
    </xf>
    <xf numFmtId="1" fontId="19" fillId="34" borderId="18" xfId="0" applyNumberFormat="1" applyFont="1" applyFill="1" applyBorder="1" applyAlignment="1">
      <alignment horizontal="center" vertical="center"/>
    </xf>
    <xf numFmtId="1" fontId="19" fillId="34" borderId="45" xfId="0" applyNumberFormat="1" applyFont="1" applyFill="1" applyBorder="1" applyAlignment="1">
      <alignment horizontal="center" vertical="center"/>
    </xf>
    <xf numFmtId="1" fontId="19" fillId="34" borderId="47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1" fontId="20" fillId="34" borderId="17" xfId="0" applyNumberFormat="1" applyFont="1" applyFill="1" applyBorder="1" applyAlignment="1">
      <alignment horizontal="center" vertical="center"/>
    </xf>
    <xf numFmtId="1" fontId="20" fillId="34" borderId="18" xfId="0" applyNumberFormat="1" applyFont="1" applyFill="1" applyBorder="1" applyAlignment="1">
      <alignment horizontal="center" vertical="center"/>
    </xf>
    <xf numFmtId="1" fontId="20" fillId="34" borderId="19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left" vertical="center"/>
    </xf>
    <xf numFmtId="0" fontId="19" fillId="33" borderId="19" xfId="0" applyFont="1" applyFill="1" applyBorder="1" applyAlignment="1">
      <alignment horizontal="left" vertical="center"/>
    </xf>
    <xf numFmtId="1" fontId="19" fillId="34" borderId="41" xfId="1" applyNumberFormat="1" applyFont="1" applyFill="1" applyBorder="1" applyAlignment="1" applyProtection="1">
      <alignment horizontal="center" vertical="center"/>
    </xf>
    <xf numFmtId="1" fontId="19" fillId="34" borderId="18" xfId="1" applyNumberFormat="1" applyFont="1" applyFill="1" applyBorder="1" applyAlignment="1" applyProtection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10" fontId="19" fillId="34" borderId="18" xfId="1" applyNumberFormat="1" applyFont="1" applyFill="1" applyBorder="1" applyAlignment="1" applyProtection="1">
      <alignment horizontal="center" vertical="center"/>
    </xf>
    <xf numFmtId="1" fontId="19" fillId="34" borderId="48" xfId="0" applyNumberFormat="1" applyFont="1" applyFill="1" applyBorder="1" applyAlignment="1">
      <alignment horizontal="center" vertical="center"/>
    </xf>
    <xf numFmtId="1" fontId="20" fillId="34" borderId="46" xfId="0" applyNumberFormat="1" applyFont="1" applyFill="1" applyBorder="1" applyAlignment="1">
      <alignment horizontal="center" vertical="center"/>
    </xf>
    <xf numFmtId="1" fontId="20" fillId="34" borderId="35" xfId="0" applyNumberFormat="1" applyFont="1" applyFill="1" applyBorder="1" applyAlignment="1">
      <alignment horizontal="center" vertical="center"/>
    </xf>
    <xf numFmtId="1" fontId="20" fillId="34" borderId="31" xfId="0" applyNumberFormat="1" applyFont="1" applyFill="1" applyBorder="1" applyAlignment="1">
      <alignment horizontal="center" vertical="center"/>
    </xf>
    <xf numFmtId="1" fontId="19" fillId="34" borderId="13" xfId="0" applyNumberFormat="1" applyFont="1" applyFill="1" applyBorder="1" applyAlignment="1">
      <alignment horizontal="center" vertical="center"/>
    </xf>
    <xf numFmtId="10" fontId="19" fillId="34" borderId="19" xfId="1" applyNumberFormat="1" applyFont="1" applyFill="1" applyBorder="1" applyAlignment="1" applyProtection="1">
      <alignment horizontal="center" vertical="center"/>
    </xf>
    <xf numFmtId="1" fontId="19" fillId="34" borderId="37" xfId="0" applyNumberFormat="1" applyFont="1" applyFill="1" applyBorder="1" applyAlignment="1">
      <alignment horizontal="center" vertical="center"/>
    </xf>
    <xf numFmtId="1" fontId="19" fillId="34" borderId="0" xfId="0" applyNumberFormat="1" applyFont="1" applyFill="1" applyAlignment="1">
      <alignment horizontal="center" vertical="center"/>
    </xf>
    <xf numFmtId="0" fontId="18" fillId="34" borderId="44" xfId="0" applyFont="1" applyFill="1" applyBorder="1" applyAlignment="1">
      <alignment horizontal="center" vertical="center"/>
    </xf>
    <xf numFmtId="0" fontId="18" fillId="34" borderId="39" xfId="0" applyFont="1" applyFill="1" applyBorder="1" applyAlignment="1">
      <alignment horizontal="center" vertical="center"/>
    </xf>
    <xf numFmtId="0" fontId="18" fillId="34" borderId="53" xfId="0" applyFont="1" applyFill="1" applyBorder="1" applyAlignment="1">
      <alignment horizontal="center" vertical="center"/>
    </xf>
    <xf numFmtId="0" fontId="18" fillId="34" borderId="54" xfId="0" applyFont="1" applyFill="1" applyBorder="1" applyAlignment="1">
      <alignment horizontal="center" vertical="center"/>
    </xf>
    <xf numFmtId="0" fontId="18" fillId="34" borderId="50" xfId="0" applyFont="1" applyFill="1" applyBorder="1" applyAlignment="1">
      <alignment horizontal="center" vertical="center"/>
    </xf>
    <xf numFmtId="0" fontId="18" fillId="34" borderId="22" xfId="0" applyFont="1" applyFill="1" applyBorder="1" applyAlignment="1">
      <alignment horizontal="center" vertical="center"/>
    </xf>
    <xf numFmtId="0" fontId="18" fillId="34" borderId="51" xfId="0" applyFont="1" applyFill="1" applyBorder="1" applyAlignment="1">
      <alignment horizontal="center" vertical="center"/>
    </xf>
    <xf numFmtId="0" fontId="30" fillId="34" borderId="36" xfId="0" applyFont="1" applyFill="1" applyBorder="1" applyAlignment="1">
      <alignment horizontal="center" vertical="center"/>
    </xf>
    <xf numFmtId="0" fontId="18" fillId="34" borderId="49" xfId="0" applyFont="1" applyFill="1" applyBorder="1" applyAlignment="1">
      <alignment horizontal="center" vertical="center"/>
    </xf>
    <xf numFmtId="0" fontId="18" fillId="34" borderId="21" xfId="0" applyFont="1" applyFill="1" applyBorder="1" applyAlignment="1">
      <alignment horizontal="center" vertical="center"/>
    </xf>
    <xf numFmtId="0" fontId="18" fillId="34" borderId="30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18" fillId="34" borderId="15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6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E8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Total Reported Crimes v Anti Social Behaviour &amp; Violence</a:t>
            </a:r>
            <a:r>
              <a:rPr lang="en-US" sz="1800" baseline="0"/>
              <a:t> and sexual offences </a:t>
            </a:r>
            <a:r>
              <a:rPr lang="en-US" sz="1800"/>
              <a:t>- Calne - Police.uk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438855095719674E-2"/>
          <c:y val="0.11114665354330709"/>
          <c:w val="0.6352752173750793"/>
          <c:h val="0.8337549212598425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Crimes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'Calne Town Data Analysis'!$AM$41:$AX$41</c:f>
              <c:numCache>
                <c:formatCode>General</c:formatCode>
                <c:ptCount val="12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</c:numCache>
            </c:numRef>
          </c:cat>
          <c:val>
            <c:numRef>
              <c:f>'Calne Town Data Analysis'!$AM$43:$AR$43</c:f>
              <c:numCache>
                <c:formatCode>0</c:formatCode>
                <c:ptCount val="6"/>
                <c:pt idx="0">
                  <c:v>1246</c:v>
                </c:pt>
                <c:pt idx="1">
                  <c:v>1338</c:v>
                </c:pt>
                <c:pt idx="2">
                  <c:v>1042</c:v>
                </c:pt>
                <c:pt idx="3">
                  <c:v>1003</c:v>
                </c:pt>
                <c:pt idx="4">
                  <c:v>1133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9-FC4C-A26C-6F3CF1EF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2016"/>
        <c:axId val="1402324336"/>
        <c:extLst/>
      </c:barChart>
      <c:lineChart>
        <c:grouping val="standard"/>
        <c:varyColors val="0"/>
        <c:ser>
          <c:idx val="0"/>
          <c:order val="1"/>
          <c:tx>
            <c:strRef>
              <c:f>'Calne Town Data Analysis'!$B$42:$D$42</c:f>
              <c:strCache>
                <c:ptCount val="3"/>
                <c:pt idx="0">
                  <c:v>Violence and sexual offences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'Calne Town Data Analysis'!$L$42:$Q$42</c:f>
              <c:numCache>
                <c:formatCode>0</c:formatCode>
                <c:ptCount val="6"/>
                <c:pt idx="0">
                  <c:v>482</c:v>
                </c:pt>
                <c:pt idx="1">
                  <c:v>502</c:v>
                </c:pt>
                <c:pt idx="2">
                  <c:v>404</c:v>
                </c:pt>
                <c:pt idx="3">
                  <c:v>410</c:v>
                </c:pt>
                <c:pt idx="4">
                  <c:v>515</c:v>
                </c:pt>
                <c:pt idx="5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9-FC4C-A26C-6F3CF1EFB132}"/>
            </c:ext>
          </c:extLst>
        </c:ser>
        <c:ser>
          <c:idx val="2"/>
          <c:order val="2"/>
          <c:tx>
            <c:strRef>
              <c:f>'Calne Town Data Analysis'!$B$43:$D$43</c:f>
              <c:strCache>
                <c:ptCount val="3"/>
                <c:pt idx="0">
                  <c:v>Anti-social behaviour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'Calne Town Data Analysis'!$L$43:$Q$43</c:f>
              <c:numCache>
                <c:formatCode>0</c:formatCode>
                <c:ptCount val="6"/>
                <c:pt idx="0">
                  <c:v>389</c:v>
                </c:pt>
                <c:pt idx="1">
                  <c:v>432</c:v>
                </c:pt>
                <c:pt idx="2">
                  <c:v>267</c:v>
                </c:pt>
                <c:pt idx="3">
                  <c:v>221</c:v>
                </c:pt>
                <c:pt idx="4">
                  <c:v>233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9-FC4C-A26C-6F3CF1EF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322016"/>
        <c:axId val="1402324336"/>
      </c:lineChart>
      <c:catAx>
        <c:axId val="14023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324336"/>
        <c:crosses val="autoZero"/>
        <c:auto val="1"/>
        <c:lblAlgn val="ctr"/>
        <c:lblOffset val="100"/>
        <c:noMultiLvlLbl val="0"/>
      </c:catAx>
      <c:valAx>
        <c:axId val="14023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3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749850729559284"/>
          <c:y val="0.27774429133858275"/>
          <c:w val="0.22476238011717731"/>
          <c:h val="0.52873602362204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Crimes by</a:t>
            </a:r>
            <a:r>
              <a:rPr lang="en-GB" baseline="0"/>
              <a:t> Crime Type (Jan 2021 to Jan 2026)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'Calne Town Data Analysis'!$B$42:$B$55</c:f>
              <c:strCache>
                <c:ptCount val="14"/>
                <c:pt idx="0">
                  <c:v>Violence and sexual offences</c:v>
                </c:pt>
                <c:pt idx="1">
                  <c:v>Anti-social behaviour</c:v>
                </c:pt>
                <c:pt idx="2">
                  <c:v>Criminal damage and arson</c:v>
                </c:pt>
                <c:pt idx="3">
                  <c:v>Public order</c:v>
                </c:pt>
                <c:pt idx="4">
                  <c:v>Other theft</c:v>
                </c:pt>
                <c:pt idx="5">
                  <c:v>Shoplifting</c:v>
                </c:pt>
                <c:pt idx="6">
                  <c:v>Other crime</c:v>
                </c:pt>
                <c:pt idx="7">
                  <c:v>Drugs</c:v>
                </c:pt>
                <c:pt idx="8">
                  <c:v>Burglary</c:v>
                </c:pt>
                <c:pt idx="9">
                  <c:v>Vehicle crime</c:v>
                </c:pt>
                <c:pt idx="10">
                  <c:v>Possession of weapons</c:v>
                </c:pt>
                <c:pt idx="11">
                  <c:v>Bicycle theft</c:v>
                </c:pt>
                <c:pt idx="12">
                  <c:v>Theft from the person</c:v>
                </c:pt>
                <c:pt idx="13">
                  <c:v>Robbery</c:v>
                </c:pt>
              </c:strCache>
            </c:strRef>
          </c:cat>
          <c:val>
            <c:numRef>
              <c:f>'Calne Town Data Analysis'!$E$42:$E$55</c:f>
              <c:numCache>
                <c:formatCode>0</c:formatCode>
                <c:ptCount val="14"/>
                <c:pt idx="0">
                  <c:v>2510</c:v>
                </c:pt>
                <c:pt idx="1">
                  <c:v>1606</c:v>
                </c:pt>
                <c:pt idx="2">
                  <c:v>528</c:v>
                </c:pt>
                <c:pt idx="3">
                  <c:v>479</c:v>
                </c:pt>
                <c:pt idx="4">
                  <c:v>277</c:v>
                </c:pt>
                <c:pt idx="5">
                  <c:v>190</c:v>
                </c:pt>
                <c:pt idx="6">
                  <c:v>116</c:v>
                </c:pt>
                <c:pt idx="7">
                  <c:v>112</c:v>
                </c:pt>
                <c:pt idx="8">
                  <c:v>110</c:v>
                </c:pt>
                <c:pt idx="9">
                  <c:v>110</c:v>
                </c:pt>
                <c:pt idx="10">
                  <c:v>60</c:v>
                </c:pt>
                <c:pt idx="11">
                  <c:v>28</c:v>
                </c:pt>
                <c:pt idx="12">
                  <c:v>23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3F-0744-A24F-FC90EEF8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100"/>
        <c:axId val="1023264640"/>
        <c:axId val="2060940271"/>
      </c:barChart>
      <c:catAx>
        <c:axId val="102326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940271"/>
        <c:crosses val="autoZero"/>
        <c:auto val="1"/>
        <c:lblAlgn val="ctr"/>
        <c:lblOffset val="100"/>
        <c:noMultiLvlLbl val="0"/>
      </c:catAx>
      <c:valAx>
        <c:axId val="206094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26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 of</a:t>
            </a:r>
            <a:r>
              <a:rPr lang="en-GB" baseline="0"/>
              <a:t> Reported Crimes (Last 12 Months)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4.3196651225400139E-2"/>
          <c:y val="5.1292982316604362E-2"/>
          <c:w val="0.94633671118192653"/>
          <c:h val="0.763966170895304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'Cat by (L12M)'!$C$19:$C$32</c:f>
              <c:strCache>
                <c:ptCount val="14"/>
                <c:pt idx="0">
                  <c:v>Violence and sexual offences</c:v>
                </c:pt>
                <c:pt idx="1">
                  <c:v>Anti-social behaviour</c:v>
                </c:pt>
                <c:pt idx="2">
                  <c:v>Public order</c:v>
                </c:pt>
                <c:pt idx="3">
                  <c:v>Criminal damage and arson</c:v>
                </c:pt>
                <c:pt idx="4">
                  <c:v>Other theft</c:v>
                </c:pt>
                <c:pt idx="5">
                  <c:v>Drugs</c:v>
                </c:pt>
                <c:pt idx="6">
                  <c:v>Shoplifting</c:v>
                </c:pt>
                <c:pt idx="7">
                  <c:v>Other crime</c:v>
                </c:pt>
                <c:pt idx="8">
                  <c:v>Possession of weapons</c:v>
                </c:pt>
                <c:pt idx="9">
                  <c:v>Burglary</c:v>
                </c:pt>
                <c:pt idx="10">
                  <c:v>Vehicle crime</c:v>
                </c:pt>
                <c:pt idx="11">
                  <c:v>Bicycle theft</c:v>
                </c:pt>
                <c:pt idx="12">
                  <c:v>Theft from the person</c:v>
                </c:pt>
                <c:pt idx="13">
                  <c:v>Robbery</c:v>
                </c:pt>
              </c:strCache>
            </c:strRef>
          </c:cat>
          <c:val>
            <c:numRef>
              <c:f>'Cat by (L12M)'!$P$19:$P$32</c:f>
              <c:numCache>
                <c:formatCode>General</c:formatCode>
                <c:ptCount val="14"/>
                <c:pt idx="0">
                  <c:v>510</c:v>
                </c:pt>
                <c:pt idx="1">
                  <c:v>226</c:v>
                </c:pt>
                <c:pt idx="2">
                  <c:v>86</c:v>
                </c:pt>
                <c:pt idx="3">
                  <c:v>83</c:v>
                </c:pt>
                <c:pt idx="4">
                  <c:v>53</c:v>
                </c:pt>
                <c:pt idx="5">
                  <c:v>35</c:v>
                </c:pt>
                <c:pt idx="6">
                  <c:v>35</c:v>
                </c:pt>
                <c:pt idx="7">
                  <c:v>29</c:v>
                </c:pt>
                <c:pt idx="8">
                  <c:v>16</c:v>
                </c:pt>
                <c:pt idx="9">
                  <c:v>15</c:v>
                </c:pt>
                <c:pt idx="10">
                  <c:v>12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C-CA4F-97B4-698A8328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0"/>
        <c:axId val="447440784"/>
        <c:axId val="447442496"/>
      </c:barChart>
      <c:catAx>
        <c:axId val="44744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442496"/>
        <c:crosses val="autoZero"/>
        <c:auto val="1"/>
        <c:lblAlgn val="ctr"/>
        <c:lblOffset val="100"/>
        <c:noMultiLvlLbl val="0"/>
      </c:catAx>
      <c:valAx>
        <c:axId val="44744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44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38100</xdr:colOff>
      <xdr:row>56</xdr:row>
      <xdr:rowOff>25400</xdr:rowOff>
    </xdr:from>
    <xdr:to>
      <xdr:col>60</xdr:col>
      <xdr:colOff>88900</xdr:colOff>
      <xdr:row>84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355600</xdr:colOff>
      <xdr:row>56</xdr:row>
      <xdr:rowOff>25400</xdr:rowOff>
    </xdr:from>
    <xdr:to>
      <xdr:col>31</xdr:col>
      <xdr:colOff>228594</xdr:colOff>
      <xdr:row>84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721AF3-5D05-692C-3B75-9C5780382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0</xdr:row>
      <xdr:rowOff>171450</xdr:rowOff>
    </xdr:from>
    <xdr:to>
      <xdr:col>54</xdr:col>
      <xdr:colOff>241300</xdr:colOff>
      <xdr:row>47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E0240-90E7-A13C-9A10-B18C56254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69"/>
  <sheetViews>
    <sheetView tabSelected="1" zoomScale="140" zoomScaleNormal="140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Q42" sqref="Q42:Q46"/>
    </sheetView>
  </sheetViews>
  <sheetFormatPr baseColWidth="10" defaultColWidth="5.6640625" defaultRowHeight="14" x14ac:dyDescent="0.2"/>
  <cols>
    <col min="1" max="1" width="5.6640625" style="6"/>
    <col min="2" max="2" width="30.5" style="5" customWidth="1"/>
    <col min="3" max="5" width="5.1640625" style="6" customWidth="1"/>
    <col min="6" max="9" width="5" style="6" customWidth="1"/>
    <col min="10" max="10" width="5.1640625" style="6" customWidth="1"/>
    <col min="11" max="172" width="5" style="6" customWidth="1"/>
    <col min="173" max="173" width="4" style="6" customWidth="1"/>
    <col min="174" max="16384" width="5.6640625" style="6"/>
  </cols>
  <sheetData>
    <row r="1" spans="2:173" s="55" customFormat="1" ht="29" customHeight="1" thickBot="1" x14ac:dyDescent="0.25">
      <c r="B1" s="56">
        <f ca="1">TODAY()</f>
        <v>46220</v>
      </c>
      <c r="E1" s="150">
        <v>2021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212">
        <v>2022</v>
      </c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>
        <v>2023</v>
      </c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>
        <v>2024</v>
      </c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150">
        <f>AO1+1</f>
        <v>2025</v>
      </c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>
        <f>BA1+1</f>
        <v>2026</v>
      </c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>
        <f>BM1+1</f>
        <v>2027</v>
      </c>
      <c r="BZ1" s="150"/>
      <c r="CA1" s="150"/>
      <c r="CB1" s="150"/>
      <c r="CC1" s="150"/>
      <c r="CD1" s="150"/>
      <c r="CE1" s="150"/>
      <c r="CF1" s="150"/>
      <c r="CG1" s="150"/>
      <c r="CH1" s="150"/>
      <c r="CI1" s="150"/>
      <c r="CJ1" s="150"/>
      <c r="CK1" s="150">
        <f>BY1+1</f>
        <v>2028</v>
      </c>
      <c r="CL1" s="150"/>
      <c r="CM1" s="150"/>
      <c r="CN1" s="150"/>
      <c r="CO1" s="150"/>
      <c r="CP1" s="150"/>
      <c r="CQ1" s="150"/>
      <c r="CR1" s="150"/>
      <c r="CS1" s="150"/>
      <c r="CT1" s="150"/>
      <c r="CU1" s="150"/>
      <c r="CV1" s="150"/>
      <c r="CW1" s="150">
        <f>CK1+1</f>
        <v>2029</v>
      </c>
      <c r="CX1" s="150"/>
      <c r="CY1" s="150"/>
      <c r="CZ1" s="150"/>
      <c r="DA1" s="150"/>
      <c r="DB1" s="150"/>
      <c r="DC1" s="150"/>
      <c r="DD1" s="150"/>
      <c r="DE1" s="150"/>
      <c r="DF1" s="150"/>
      <c r="DG1" s="150"/>
      <c r="DH1" s="150"/>
      <c r="DI1" s="150">
        <f>CW1+1</f>
        <v>2030</v>
      </c>
      <c r="DJ1" s="150"/>
      <c r="DK1" s="150"/>
      <c r="DL1" s="150"/>
      <c r="DM1" s="150"/>
      <c r="DN1" s="150"/>
      <c r="DO1" s="150"/>
      <c r="DP1" s="150"/>
      <c r="DQ1" s="150"/>
      <c r="DR1" s="150"/>
      <c r="DS1" s="150"/>
      <c r="DT1" s="150"/>
      <c r="DU1" s="150"/>
      <c r="DV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</row>
    <row r="2" spans="2:173" s="1" customFormat="1" ht="61" customHeight="1" thickBot="1" x14ac:dyDescent="0.25">
      <c r="B2" s="84" t="s">
        <v>24</v>
      </c>
      <c r="C2" s="86" t="s">
        <v>14</v>
      </c>
      <c r="D2" s="54" t="s">
        <v>19</v>
      </c>
      <c r="E2" s="85" t="s">
        <v>20</v>
      </c>
      <c r="F2" s="78">
        <v>44197</v>
      </c>
      <c r="G2" s="79">
        <v>44228</v>
      </c>
      <c r="H2" s="79">
        <v>44256</v>
      </c>
      <c r="I2" s="79">
        <v>44287</v>
      </c>
      <c r="J2" s="79">
        <v>44317</v>
      </c>
      <c r="K2" s="79">
        <v>44348</v>
      </c>
      <c r="L2" s="79">
        <v>44378</v>
      </c>
      <c r="M2" s="79">
        <v>44409</v>
      </c>
      <c r="N2" s="79">
        <v>44440</v>
      </c>
      <c r="O2" s="79">
        <v>44470</v>
      </c>
      <c r="P2" s="79">
        <v>44501</v>
      </c>
      <c r="Q2" s="80">
        <v>44531</v>
      </c>
      <c r="R2" s="78">
        <v>44562</v>
      </c>
      <c r="S2" s="79">
        <v>44593</v>
      </c>
      <c r="T2" s="79">
        <v>44621</v>
      </c>
      <c r="U2" s="79">
        <v>44652</v>
      </c>
      <c r="V2" s="79">
        <v>44682</v>
      </c>
      <c r="W2" s="79">
        <v>44713</v>
      </c>
      <c r="X2" s="79">
        <v>44743</v>
      </c>
      <c r="Y2" s="79">
        <v>44774</v>
      </c>
      <c r="Z2" s="79">
        <v>44805</v>
      </c>
      <c r="AA2" s="79">
        <v>44835</v>
      </c>
      <c r="AB2" s="79">
        <v>44866</v>
      </c>
      <c r="AC2" s="80">
        <v>44896</v>
      </c>
      <c r="AD2" s="78">
        <v>44927</v>
      </c>
      <c r="AE2" s="79">
        <v>44958</v>
      </c>
      <c r="AF2" s="79">
        <v>44986</v>
      </c>
      <c r="AG2" s="79">
        <v>45017</v>
      </c>
      <c r="AH2" s="79">
        <v>45047</v>
      </c>
      <c r="AI2" s="79">
        <v>45078</v>
      </c>
      <c r="AJ2" s="79">
        <v>45108</v>
      </c>
      <c r="AK2" s="79">
        <v>45139</v>
      </c>
      <c r="AL2" s="79">
        <v>45170</v>
      </c>
      <c r="AM2" s="79">
        <v>45200</v>
      </c>
      <c r="AN2" s="79">
        <v>45231</v>
      </c>
      <c r="AO2" s="80">
        <v>45261</v>
      </c>
      <c r="AP2" s="78">
        <v>45292</v>
      </c>
      <c r="AQ2" s="79">
        <v>45323</v>
      </c>
      <c r="AR2" s="79">
        <v>45352</v>
      </c>
      <c r="AS2" s="79">
        <v>45383</v>
      </c>
      <c r="AT2" s="79">
        <v>45413</v>
      </c>
      <c r="AU2" s="79">
        <v>45444</v>
      </c>
      <c r="AV2" s="79">
        <v>45474</v>
      </c>
      <c r="AW2" s="79">
        <v>45505</v>
      </c>
      <c r="AX2" s="79">
        <v>45536</v>
      </c>
      <c r="AY2" s="79">
        <v>45566</v>
      </c>
      <c r="AZ2" s="79">
        <v>45597</v>
      </c>
      <c r="BA2" s="80">
        <v>45627</v>
      </c>
      <c r="BB2" s="78">
        <v>45658</v>
      </c>
      <c r="BC2" s="79">
        <v>45689</v>
      </c>
      <c r="BD2" s="79">
        <v>45717</v>
      </c>
      <c r="BE2" s="79">
        <v>45748</v>
      </c>
      <c r="BF2" s="79">
        <v>45778</v>
      </c>
      <c r="BG2" s="79">
        <v>45809</v>
      </c>
      <c r="BH2" s="79">
        <v>45839</v>
      </c>
      <c r="BI2" s="79">
        <v>45870</v>
      </c>
      <c r="BJ2" s="79">
        <v>45901</v>
      </c>
      <c r="BK2" s="79">
        <v>45931</v>
      </c>
      <c r="BL2" s="79">
        <v>45962</v>
      </c>
      <c r="BM2" s="80">
        <v>45992</v>
      </c>
      <c r="BN2" s="78">
        <v>46023</v>
      </c>
      <c r="BO2" s="79">
        <v>46054</v>
      </c>
      <c r="BP2" s="79">
        <v>46082</v>
      </c>
      <c r="BQ2" s="79">
        <v>46113</v>
      </c>
      <c r="BR2" s="79">
        <v>46143</v>
      </c>
      <c r="BS2" s="79">
        <v>46174</v>
      </c>
      <c r="BT2" s="79">
        <v>46204</v>
      </c>
      <c r="BU2" s="79">
        <v>46235</v>
      </c>
      <c r="BV2" s="79">
        <v>46266</v>
      </c>
      <c r="BW2" s="79">
        <v>46296</v>
      </c>
      <c r="BX2" s="79">
        <v>46327</v>
      </c>
      <c r="BY2" s="80">
        <v>46357</v>
      </c>
      <c r="BZ2" s="78">
        <v>46388</v>
      </c>
      <c r="CA2" s="79">
        <v>46419</v>
      </c>
      <c r="CB2" s="79">
        <v>46447</v>
      </c>
      <c r="CC2" s="79">
        <v>46478</v>
      </c>
      <c r="CD2" s="79">
        <v>46508</v>
      </c>
      <c r="CE2" s="79">
        <v>46539</v>
      </c>
      <c r="CF2" s="79">
        <v>46569</v>
      </c>
      <c r="CG2" s="79">
        <v>46600</v>
      </c>
      <c r="CH2" s="79">
        <v>46631</v>
      </c>
      <c r="CI2" s="79">
        <v>46661</v>
      </c>
      <c r="CJ2" s="79">
        <v>46692</v>
      </c>
      <c r="CK2" s="80">
        <v>46722</v>
      </c>
      <c r="CL2" s="78">
        <v>46753</v>
      </c>
      <c r="CM2" s="79">
        <v>46784</v>
      </c>
      <c r="CN2" s="79">
        <v>46813</v>
      </c>
      <c r="CO2" s="79">
        <v>46844</v>
      </c>
      <c r="CP2" s="79">
        <v>46874</v>
      </c>
      <c r="CQ2" s="79">
        <v>46905</v>
      </c>
      <c r="CR2" s="79">
        <v>46935</v>
      </c>
      <c r="CS2" s="79">
        <v>46966</v>
      </c>
      <c r="CT2" s="79">
        <v>46997</v>
      </c>
      <c r="CU2" s="79">
        <v>47027</v>
      </c>
      <c r="CV2" s="79">
        <v>47058</v>
      </c>
      <c r="CW2" s="80">
        <v>47088</v>
      </c>
      <c r="CX2" s="78">
        <v>47119</v>
      </c>
      <c r="CY2" s="79">
        <v>47150</v>
      </c>
      <c r="CZ2" s="79">
        <v>47178</v>
      </c>
      <c r="DA2" s="79">
        <v>47209</v>
      </c>
      <c r="DB2" s="79">
        <v>47239</v>
      </c>
      <c r="DC2" s="79">
        <v>47270</v>
      </c>
      <c r="DD2" s="79">
        <v>47300</v>
      </c>
      <c r="DE2" s="79">
        <v>47331</v>
      </c>
      <c r="DF2" s="79">
        <v>47362</v>
      </c>
      <c r="DG2" s="79">
        <v>47392</v>
      </c>
      <c r="DH2" s="79">
        <v>47423</v>
      </c>
      <c r="DI2" s="80">
        <v>47453</v>
      </c>
      <c r="DJ2" s="78">
        <v>47484</v>
      </c>
      <c r="DK2" s="79">
        <v>47515</v>
      </c>
      <c r="DL2" s="79">
        <v>47543</v>
      </c>
      <c r="DM2" s="79">
        <v>47574</v>
      </c>
      <c r="DN2" s="79">
        <v>47604</v>
      </c>
      <c r="DO2" s="79">
        <v>47635</v>
      </c>
      <c r="DP2" s="79">
        <v>47665</v>
      </c>
      <c r="DQ2" s="79">
        <v>47696</v>
      </c>
      <c r="DR2" s="79">
        <v>47727</v>
      </c>
      <c r="DS2" s="79">
        <v>47757</v>
      </c>
      <c r="DT2" s="79">
        <v>47788</v>
      </c>
      <c r="DU2" s="80">
        <v>47818</v>
      </c>
      <c r="DV2" s="78">
        <v>47849</v>
      </c>
      <c r="DW2" s="79">
        <v>47880</v>
      </c>
      <c r="DX2" s="79">
        <v>47908</v>
      </c>
      <c r="DY2" s="79">
        <v>47939</v>
      </c>
      <c r="DZ2" s="79">
        <v>47969</v>
      </c>
      <c r="EA2" s="79">
        <v>48000</v>
      </c>
      <c r="EB2" s="79">
        <v>48030</v>
      </c>
      <c r="EC2" s="79">
        <v>48061</v>
      </c>
      <c r="ED2" s="79">
        <v>48092</v>
      </c>
      <c r="EE2" s="79">
        <v>48122</v>
      </c>
      <c r="EF2" s="79">
        <v>48153</v>
      </c>
      <c r="EG2" s="80">
        <v>48183</v>
      </c>
      <c r="EH2" s="79">
        <v>48580</v>
      </c>
      <c r="EI2" s="79">
        <v>48611</v>
      </c>
      <c r="EJ2" s="79">
        <v>48639</v>
      </c>
      <c r="EK2" s="79">
        <v>48670</v>
      </c>
      <c r="EL2" s="79">
        <v>48700</v>
      </c>
      <c r="EM2" s="79">
        <v>48731</v>
      </c>
      <c r="EN2" s="79">
        <v>48761</v>
      </c>
      <c r="EO2" s="79">
        <v>48792</v>
      </c>
      <c r="EP2" s="79">
        <v>48823</v>
      </c>
      <c r="EQ2" s="79">
        <v>48853</v>
      </c>
      <c r="ER2" s="79">
        <v>48884</v>
      </c>
      <c r="ES2" s="79">
        <v>48914</v>
      </c>
      <c r="ET2" s="79">
        <v>48945</v>
      </c>
      <c r="EU2" s="79">
        <v>48976</v>
      </c>
      <c r="EV2" s="79">
        <v>49004</v>
      </c>
      <c r="EW2" s="79">
        <v>49035</v>
      </c>
      <c r="EX2" s="79">
        <v>49065</v>
      </c>
      <c r="EY2" s="79">
        <v>49096</v>
      </c>
      <c r="EZ2" s="79">
        <v>49126</v>
      </c>
      <c r="FA2" s="79">
        <v>49157</v>
      </c>
      <c r="FB2" s="79">
        <v>49188</v>
      </c>
      <c r="FC2" s="79">
        <v>49218</v>
      </c>
      <c r="FD2" s="79">
        <v>49249</v>
      </c>
      <c r="FE2" s="79">
        <v>49279</v>
      </c>
      <c r="FF2" s="79">
        <v>49310</v>
      </c>
      <c r="FG2" s="79">
        <v>49341</v>
      </c>
      <c r="FH2" s="79">
        <v>49369</v>
      </c>
      <c r="FI2" s="79">
        <v>49400</v>
      </c>
      <c r="FJ2" s="79">
        <v>49430</v>
      </c>
      <c r="FK2" s="79">
        <v>49461</v>
      </c>
      <c r="FL2" s="79">
        <v>49491</v>
      </c>
      <c r="FM2" s="79">
        <v>49522</v>
      </c>
      <c r="FN2" s="79">
        <v>49553</v>
      </c>
      <c r="FO2" s="79">
        <v>49583</v>
      </c>
      <c r="FP2" s="79">
        <v>49614</v>
      </c>
      <c r="FQ2" s="80">
        <v>49644</v>
      </c>
    </row>
    <row r="3" spans="2:173" x14ac:dyDescent="0.2">
      <c r="B3" s="68"/>
      <c r="C3" s="69"/>
      <c r="D3" s="69"/>
      <c r="E3" s="69"/>
      <c r="F3" s="216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  <c r="R3" s="208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7"/>
      <c r="AD3" s="208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7"/>
      <c r="AP3" s="205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7"/>
      <c r="BB3" s="208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7"/>
      <c r="BN3" s="208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7"/>
      <c r="BZ3" s="209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1"/>
      <c r="CL3" s="209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1"/>
      <c r="CX3" s="209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1"/>
      <c r="DJ3" s="209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1"/>
      <c r="DV3" s="209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1"/>
      <c r="EH3" s="209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1"/>
      <c r="ET3" s="209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1"/>
      <c r="FF3" s="209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1"/>
    </row>
    <row r="4" spans="2:173" x14ac:dyDescent="0.2">
      <c r="B4" s="11" t="s">
        <v>14</v>
      </c>
      <c r="C4" s="87">
        <f>SUM(F4:FQ4)</f>
        <v>6164</v>
      </c>
      <c r="D4" s="12">
        <f>MINA(F4:AS4)</f>
        <v>68</v>
      </c>
      <c r="E4" s="67">
        <f>MAXA(F4:CK4)</f>
        <v>143</v>
      </c>
      <c r="F4" s="2">
        <f>IFERROR(IF(SUM(F7:F20)&lt;1, "",SUM(F7:F20)),"")</f>
        <v>88</v>
      </c>
      <c r="G4" s="7">
        <f t="shared" ref="G4:BA4" si="0">IFERROR(IF(SUM(G7:G20)&lt;1, "",SUM(G7:G20)),"")</f>
        <v>83</v>
      </c>
      <c r="H4" s="7">
        <f t="shared" si="0"/>
        <v>99</v>
      </c>
      <c r="I4" s="7">
        <f t="shared" si="0"/>
        <v>96</v>
      </c>
      <c r="J4" s="7">
        <f t="shared" si="0"/>
        <v>102</v>
      </c>
      <c r="K4" s="7">
        <f t="shared" si="0"/>
        <v>92</v>
      </c>
      <c r="L4" s="7">
        <f t="shared" si="0"/>
        <v>136</v>
      </c>
      <c r="M4" s="7">
        <f t="shared" si="0"/>
        <v>92</v>
      </c>
      <c r="N4" s="7">
        <f t="shared" si="0"/>
        <v>99</v>
      </c>
      <c r="O4" s="7">
        <f t="shared" si="0"/>
        <v>137</v>
      </c>
      <c r="P4" s="7">
        <f t="shared" si="0"/>
        <v>121</v>
      </c>
      <c r="Q4" s="9">
        <f t="shared" si="0"/>
        <v>101</v>
      </c>
      <c r="R4" s="2">
        <f t="shared" si="0"/>
        <v>101</v>
      </c>
      <c r="S4" s="7">
        <f t="shared" si="0"/>
        <v>76</v>
      </c>
      <c r="T4" s="7">
        <f t="shared" si="0"/>
        <v>112</v>
      </c>
      <c r="U4" s="7">
        <f t="shared" si="0"/>
        <v>92</v>
      </c>
      <c r="V4" s="7">
        <f t="shared" si="0"/>
        <v>131</v>
      </c>
      <c r="W4" s="7">
        <f t="shared" si="0"/>
        <v>114</v>
      </c>
      <c r="X4" s="7">
        <f t="shared" si="0"/>
        <v>143</v>
      </c>
      <c r="Y4" s="7">
        <f t="shared" si="0"/>
        <v>119</v>
      </c>
      <c r="Z4" s="7">
        <f t="shared" si="0"/>
        <v>136</v>
      </c>
      <c r="AA4" s="7">
        <f t="shared" si="0"/>
        <v>116</v>
      </c>
      <c r="AB4" s="7">
        <f t="shared" si="0"/>
        <v>119</v>
      </c>
      <c r="AC4" s="9">
        <f t="shared" si="0"/>
        <v>79</v>
      </c>
      <c r="AD4" s="2">
        <f t="shared" si="0"/>
        <v>75</v>
      </c>
      <c r="AE4" s="7">
        <f t="shared" si="0"/>
        <v>92</v>
      </c>
      <c r="AF4" s="7">
        <f t="shared" si="0"/>
        <v>93</v>
      </c>
      <c r="AG4" s="7">
        <f t="shared" si="0"/>
        <v>100</v>
      </c>
      <c r="AH4" s="7">
        <f t="shared" si="0"/>
        <v>73</v>
      </c>
      <c r="AI4" s="7">
        <f t="shared" si="0"/>
        <v>99</v>
      </c>
      <c r="AJ4" s="7">
        <f t="shared" si="0"/>
        <v>83</v>
      </c>
      <c r="AK4" s="7">
        <f t="shared" si="0"/>
        <v>72</v>
      </c>
      <c r="AL4" s="7">
        <f t="shared" si="0"/>
        <v>71</v>
      </c>
      <c r="AM4" s="7">
        <f t="shared" si="0"/>
        <v>100</v>
      </c>
      <c r="AN4" s="7">
        <f t="shared" si="0"/>
        <v>90</v>
      </c>
      <c r="AO4" s="9">
        <f t="shared" si="0"/>
        <v>94</v>
      </c>
      <c r="AP4" s="42">
        <f t="shared" si="0"/>
        <v>68</v>
      </c>
      <c r="AQ4" s="7">
        <f t="shared" si="0"/>
        <v>71</v>
      </c>
      <c r="AR4" s="7">
        <f t="shared" si="0"/>
        <v>79</v>
      </c>
      <c r="AS4" s="7">
        <f t="shared" si="0"/>
        <v>88</v>
      </c>
      <c r="AT4" s="7">
        <f t="shared" si="0"/>
        <v>83</v>
      </c>
      <c r="AU4" s="7">
        <f t="shared" si="0"/>
        <v>102</v>
      </c>
      <c r="AV4" s="7">
        <f t="shared" si="0"/>
        <v>97</v>
      </c>
      <c r="AW4" s="7">
        <f t="shared" si="0"/>
        <v>96</v>
      </c>
      <c r="AX4" s="7">
        <f t="shared" si="0"/>
        <v>79</v>
      </c>
      <c r="AY4" s="7">
        <f t="shared" si="0"/>
        <v>92</v>
      </c>
      <c r="AZ4" s="7">
        <f t="shared" si="0"/>
        <v>73</v>
      </c>
      <c r="BA4" s="9">
        <f t="shared" si="0"/>
        <v>75</v>
      </c>
      <c r="BB4" s="2">
        <f>IF(SUM(BB7:BB20)&lt;1, "",SUM(BB7:BB20))</f>
        <v>84</v>
      </c>
      <c r="BC4" s="7">
        <f t="shared" ref="BC4:BM4" si="1">IF(SUM(BC7:BC20)&lt;1, "",SUM(BC7:BC20))</f>
        <v>80</v>
      </c>
      <c r="BD4" s="7">
        <f t="shared" si="1"/>
        <v>89</v>
      </c>
      <c r="BE4" s="7">
        <f t="shared" si="1"/>
        <v>85</v>
      </c>
      <c r="BF4" s="7">
        <f t="shared" si="1"/>
        <v>88</v>
      </c>
      <c r="BG4" s="7">
        <f t="shared" si="1"/>
        <v>121</v>
      </c>
      <c r="BH4" s="7">
        <f t="shared" si="1"/>
        <v>113</v>
      </c>
      <c r="BI4" s="7">
        <f t="shared" si="1"/>
        <v>107</v>
      </c>
      <c r="BJ4" s="7">
        <f t="shared" si="1"/>
        <v>108</v>
      </c>
      <c r="BK4" s="7">
        <f t="shared" si="1"/>
        <v>98</v>
      </c>
      <c r="BL4" s="7">
        <f t="shared" si="1"/>
        <v>83</v>
      </c>
      <c r="BM4" s="9">
        <f t="shared" si="1"/>
        <v>77</v>
      </c>
      <c r="BN4" s="2">
        <f>IF(SUM(BN7:BN20)&lt;1, "",SUM(BN7:BN20))</f>
        <v>87</v>
      </c>
      <c r="BO4" s="7">
        <f t="shared" ref="BO4:BY4" si="2">IF(SUM(BO7:BO20)&lt;1, "",SUM(BO7:BO20))</f>
        <v>68</v>
      </c>
      <c r="BP4" s="7">
        <f t="shared" si="2"/>
        <v>88</v>
      </c>
      <c r="BQ4" s="7">
        <f t="shared" si="2"/>
        <v>79</v>
      </c>
      <c r="BR4" s="7">
        <f t="shared" si="2"/>
        <v>80</v>
      </c>
      <c r="BS4" s="7" t="str">
        <f t="shared" si="2"/>
        <v/>
      </c>
      <c r="BT4" s="7" t="str">
        <f t="shared" si="2"/>
        <v/>
      </c>
      <c r="BU4" s="7" t="str">
        <f t="shared" si="2"/>
        <v/>
      </c>
      <c r="BV4" s="7" t="str">
        <f t="shared" si="2"/>
        <v/>
      </c>
      <c r="BW4" s="7" t="str">
        <f t="shared" si="2"/>
        <v/>
      </c>
      <c r="BX4" s="7" t="str">
        <f t="shared" si="2"/>
        <v/>
      </c>
      <c r="BY4" s="9" t="str">
        <f t="shared" si="2"/>
        <v/>
      </c>
      <c r="BZ4" s="2" t="str">
        <f t="shared" ref="BZ4:CJ4" si="3">IF(SUM(BZ7:BZ20)&lt;1, "",SUM(BZ7:BZ20))</f>
        <v/>
      </c>
      <c r="CA4" s="7" t="str">
        <f t="shared" si="3"/>
        <v/>
      </c>
      <c r="CB4" s="7" t="str">
        <f t="shared" si="3"/>
        <v/>
      </c>
      <c r="CC4" s="7" t="str">
        <f t="shared" si="3"/>
        <v/>
      </c>
      <c r="CD4" s="7" t="str">
        <f t="shared" si="3"/>
        <v/>
      </c>
      <c r="CE4" s="7" t="str">
        <f t="shared" si="3"/>
        <v/>
      </c>
      <c r="CF4" s="7" t="str">
        <f t="shared" si="3"/>
        <v/>
      </c>
      <c r="CG4" s="7" t="str">
        <f t="shared" si="3"/>
        <v/>
      </c>
      <c r="CH4" s="7" t="str">
        <f t="shared" si="3"/>
        <v/>
      </c>
      <c r="CI4" s="7" t="str">
        <f t="shared" si="3"/>
        <v/>
      </c>
      <c r="CJ4" s="7" t="str">
        <f t="shared" si="3"/>
        <v/>
      </c>
      <c r="CK4" s="9" t="str">
        <f t="shared" ref="CK4:CV4" si="4">IF(SUM(CK7:CK20)&lt;1, "",SUM(CK7:CK20))</f>
        <v/>
      </c>
      <c r="CL4" s="2" t="str">
        <f t="shared" si="4"/>
        <v/>
      </c>
      <c r="CM4" s="7" t="str">
        <f t="shared" si="4"/>
        <v/>
      </c>
      <c r="CN4" s="7" t="str">
        <f t="shared" si="4"/>
        <v/>
      </c>
      <c r="CO4" s="7" t="str">
        <f t="shared" si="4"/>
        <v/>
      </c>
      <c r="CP4" s="7" t="str">
        <f t="shared" si="4"/>
        <v/>
      </c>
      <c r="CQ4" s="7" t="str">
        <f t="shared" si="4"/>
        <v/>
      </c>
      <c r="CR4" s="7" t="str">
        <f t="shared" si="4"/>
        <v/>
      </c>
      <c r="CS4" s="7" t="str">
        <f t="shared" si="4"/>
        <v/>
      </c>
      <c r="CT4" s="7" t="str">
        <f t="shared" si="4"/>
        <v/>
      </c>
      <c r="CU4" s="7" t="str">
        <f>IF(SUM(CU7:CU20)&lt;1, "",SUM(CU7:CU20))</f>
        <v/>
      </c>
      <c r="CV4" s="7" t="str">
        <f t="shared" si="4"/>
        <v/>
      </c>
      <c r="CW4" s="9" t="str">
        <f t="shared" ref="CW4:ES4" si="5">IF(SUM(CW7:CW20)&lt;1, "",SUM(CW7:CW20))</f>
        <v/>
      </c>
      <c r="CX4" s="2" t="str">
        <f t="shared" si="5"/>
        <v/>
      </c>
      <c r="CY4" s="7" t="str">
        <f t="shared" si="5"/>
        <v/>
      </c>
      <c r="CZ4" s="7" t="str">
        <f t="shared" si="5"/>
        <v/>
      </c>
      <c r="DA4" s="7" t="str">
        <f t="shared" si="5"/>
        <v/>
      </c>
      <c r="DB4" s="7" t="str">
        <f t="shared" si="5"/>
        <v/>
      </c>
      <c r="DC4" s="7" t="str">
        <f t="shared" si="5"/>
        <v/>
      </c>
      <c r="DD4" s="7" t="str">
        <f t="shared" si="5"/>
        <v/>
      </c>
      <c r="DE4" s="7" t="str">
        <f t="shared" si="5"/>
        <v/>
      </c>
      <c r="DF4" s="7" t="str">
        <f t="shared" si="5"/>
        <v/>
      </c>
      <c r="DG4" s="7" t="str">
        <f t="shared" si="5"/>
        <v/>
      </c>
      <c r="DH4" s="7" t="str">
        <f t="shared" si="5"/>
        <v/>
      </c>
      <c r="DI4" s="9" t="str">
        <f t="shared" si="5"/>
        <v/>
      </c>
      <c r="DJ4" s="2" t="str">
        <f t="shared" si="5"/>
        <v/>
      </c>
      <c r="DK4" s="7" t="str">
        <f t="shared" si="5"/>
        <v/>
      </c>
      <c r="DL4" s="7" t="str">
        <f t="shared" si="5"/>
        <v/>
      </c>
      <c r="DM4" s="7" t="str">
        <f t="shared" si="5"/>
        <v/>
      </c>
      <c r="DN4" s="7" t="str">
        <f t="shared" si="5"/>
        <v/>
      </c>
      <c r="DO4" s="7" t="str">
        <f t="shared" si="5"/>
        <v/>
      </c>
      <c r="DP4" s="7" t="str">
        <f t="shared" si="5"/>
        <v/>
      </c>
      <c r="DQ4" s="7" t="str">
        <f t="shared" si="5"/>
        <v/>
      </c>
      <c r="DR4" s="7" t="str">
        <f t="shared" si="5"/>
        <v/>
      </c>
      <c r="DS4" s="7" t="str">
        <f t="shared" si="5"/>
        <v/>
      </c>
      <c r="DT4" s="7" t="str">
        <f t="shared" si="5"/>
        <v/>
      </c>
      <c r="DU4" s="9" t="str">
        <f t="shared" si="5"/>
        <v/>
      </c>
      <c r="DV4" s="2" t="str">
        <f t="shared" si="5"/>
        <v/>
      </c>
      <c r="DW4" s="7" t="str">
        <f t="shared" si="5"/>
        <v/>
      </c>
      <c r="DX4" s="7" t="str">
        <f t="shared" si="5"/>
        <v/>
      </c>
      <c r="DY4" s="7" t="str">
        <f t="shared" si="5"/>
        <v/>
      </c>
      <c r="DZ4" s="7" t="str">
        <f t="shared" si="5"/>
        <v/>
      </c>
      <c r="EA4" s="7" t="str">
        <f t="shared" si="5"/>
        <v/>
      </c>
      <c r="EB4" s="7" t="str">
        <f t="shared" si="5"/>
        <v/>
      </c>
      <c r="EC4" s="7" t="str">
        <f t="shared" si="5"/>
        <v/>
      </c>
      <c r="ED4" s="7" t="str">
        <f t="shared" si="5"/>
        <v/>
      </c>
      <c r="EE4" s="7" t="str">
        <f t="shared" si="5"/>
        <v/>
      </c>
      <c r="EF4" s="7" t="str">
        <f t="shared" si="5"/>
        <v/>
      </c>
      <c r="EG4" s="9" t="str">
        <f t="shared" si="5"/>
        <v/>
      </c>
      <c r="EH4" s="2" t="str">
        <f t="shared" si="5"/>
        <v/>
      </c>
      <c r="EI4" s="7" t="str">
        <f t="shared" si="5"/>
        <v/>
      </c>
      <c r="EJ4" s="7" t="str">
        <f t="shared" si="5"/>
        <v/>
      </c>
      <c r="EK4" s="7" t="str">
        <f t="shared" si="5"/>
        <v/>
      </c>
      <c r="EL4" s="7" t="str">
        <f t="shared" si="5"/>
        <v/>
      </c>
      <c r="EM4" s="7" t="str">
        <f t="shared" si="5"/>
        <v/>
      </c>
      <c r="EN4" s="7" t="str">
        <f t="shared" si="5"/>
        <v/>
      </c>
      <c r="EO4" s="7" t="str">
        <f t="shared" si="5"/>
        <v/>
      </c>
      <c r="EP4" s="7" t="str">
        <f t="shared" si="5"/>
        <v/>
      </c>
      <c r="EQ4" s="7" t="str">
        <f t="shared" si="5"/>
        <v/>
      </c>
      <c r="ER4" s="7" t="str">
        <f t="shared" si="5"/>
        <v/>
      </c>
      <c r="ES4" s="10" t="str">
        <f t="shared" si="5"/>
        <v/>
      </c>
      <c r="ET4" s="2" t="str">
        <f t="shared" ref="ET4:FE4" si="6">IF(SUM(ET7:ET20)&lt;1, "",SUM(ET7:ET20))</f>
        <v/>
      </c>
      <c r="EU4" s="7" t="str">
        <f t="shared" si="6"/>
        <v/>
      </c>
      <c r="EV4" s="7" t="str">
        <f t="shared" si="6"/>
        <v/>
      </c>
      <c r="EW4" s="7" t="str">
        <f t="shared" si="6"/>
        <v/>
      </c>
      <c r="EX4" s="7" t="str">
        <f t="shared" si="6"/>
        <v/>
      </c>
      <c r="EY4" s="7" t="str">
        <f t="shared" si="6"/>
        <v/>
      </c>
      <c r="EZ4" s="7" t="str">
        <f t="shared" si="6"/>
        <v/>
      </c>
      <c r="FA4" s="7" t="str">
        <f t="shared" si="6"/>
        <v/>
      </c>
      <c r="FB4" s="7" t="str">
        <f t="shared" si="6"/>
        <v/>
      </c>
      <c r="FC4" s="7" t="str">
        <f t="shared" si="6"/>
        <v/>
      </c>
      <c r="FD4" s="7" t="str">
        <f t="shared" si="6"/>
        <v/>
      </c>
      <c r="FE4" s="9" t="str">
        <f t="shared" si="6"/>
        <v/>
      </c>
      <c r="FF4" s="2" t="str">
        <f t="shared" ref="FF4:FQ4" si="7">IF(SUM(FF7:FF20)&lt;1, "",SUM(FF7:FF20))</f>
        <v/>
      </c>
      <c r="FG4" s="7" t="str">
        <f t="shared" si="7"/>
        <v/>
      </c>
      <c r="FH4" s="7" t="str">
        <f t="shared" si="7"/>
        <v/>
      </c>
      <c r="FI4" s="7" t="str">
        <f t="shared" si="7"/>
        <v/>
      </c>
      <c r="FJ4" s="7" t="str">
        <f t="shared" si="7"/>
        <v/>
      </c>
      <c r="FK4" s="7" t="str">
        <f t="shared" si="7"/>
        <v/>
      </c>
      <c r="FL4" s="7" t="str">
        <f t="shared" si="7"/>
        <v/>
      </c>
      <c r="FM4" s="7" t="str">
        <f t="shared" si="7"/>
        <v/>
      </c>
      <c r="FN4" s="7" t="str">
        <f t="shared" si="7"/>
        <v/>
      </c>
      <c r="FO4" s="7" t="str">
        <f t="shared" si="7"/>
        <v/>
      </c>
      <c r="FP4" s="7" t="str">
        <f t="shared" si="7"/>
        <v/>
      </c>
      <c r="FQ4" s="9" t="str">
        <f t="shared" si="7"/>
        <v/>
      </c>
    </row>
    <row r="5" spans="2:173" x14ac:dyDescent="0.2">
      <c r="B5" s="11" t="s">
        <v>21</v>
      </c>
      <c r="C5" s="83">
        <f>SUM(F5:FQ5)</f>
        <v>4558</v>
      </c>
      <c r="D5" s="12">
        <f>MINA(F5:AS5)</f>
        <v>51</v>
      </c>
      <c r="E5" s="67">
        <f>MAXA(F5:CK5)</f>
        <v>95</v>
      </c>
      <c r="F5" s="2">
        <f t="shared" ref="F5:Q5" si="8">IFERROR(F4-F7, "")</f>
        <v>72</v>
      </c>
      <c r="G5" s="7">
        <f t="shared" si="8"/>
        <v>64</v>
      </c>
      <c r="H5" s="7">
        <f t="shared" si="8"/>
        <v>76</v>
      </c>
      <c r="I5" s="7">
        <f t="shared" si="8"/>
        <v>69</v>
      </c>
      <c r="J5" s="7">
        <f t="shared" si="8"/>
        <v>72</v>
      </c>
      <c r="K5" s="7">
        <f t="shared" si="8"/>
        <v>63</v>
      </c>
      <c r="L5" s="7">
        <f t="shared" si="8"/>
        <v>93</v>
      </c>
      <c r="M5" s="7">
        <f t="shared" si="8"/>
        <v>67</v>
      </c>
      <c r="N5" s="7">
        <f t="shared" si="8"/>
        <v>61</v>
      </c>
      <c r="O5" s="7">
        <f t="shared" si="8"/>
        <v>78</v>
      </c>
      <c r="P5" s="7">
        <f t="shared" si="8"/>
        <v>77</v>
      </c>
      <c r="Q5" s="9">
        <f t="shared" si="8"/>
        <v>65</v>
      </c>
      <c r="R5" s="2">
        <f t="shared" ref="R5:BY5" si="9">IFERROR(R4-R7, "")</f>
        <v>80</v>
      </c>
      <c r="S5" s="7">
        <f t="shared" si="9"/>
        <v>54</v>
      </c>
      <c r="T5" s="7">
        <f t="shared" si="9"/>
        <v>72</v>
      </c>
      <c r="U5" s="7">
        <f t="shared" si="9"/>
        <v>56</v>
      </c>
      <c r="V5" s="7">
        <f t="shared" si="9"/>
        <v>81</v>
      </c>
      <c r="W5" s="7">
        <f t="shared" si="9"/>
        <v>83</v>
      </c>
      <c r="X5" s="7">
        <f t="shared" si="9"/>
        <v>94</v>
      </c>
      <c r="Y5" s="7">
        <f t="shared" si="9"/>
        <v>78</v>
      </c>
      <c r="Z5" s="7">
        <f t="shared" si="9"/>
        <v>80</v>
      </c>
      <c r="AA5" s="7">
        <f t="shared" si="9"/>
        <v>78</v>
      </c>
      <c r="AB5" s="7">
        <f t="shared" si="9"/>
        <v>95</v>
      </c>
      <c r="AC5" s="9">
        <f t="shared" si="9"/>
        <v>55</v>
      </c>
      <c r="AD5" s="2">
        <f t="shared" si="9"/>
        <v>56</v>
      </c>
      <c r="AE5" s="7">
        <f t="shared" si="9"/>
        <v>70</v>
      </c>
      <c r="AF5" s="7">
        <f t="shared" si="9"/>
        <v>74</v>
      </c>
      <c r="AG5" s="7">
        <f t="shared" si="9"/>
        <v>65</v>
      </c>
      <c r="AH5" s="7">
        <f t="shared" si="9"/>
        <v>58</v>
      </c>
      <c r="AI5" s="7">
        <f t="shared" si="9"/>
        <v>65</v>
      </c>
      <c r="AJ5" s="7">
        <f t="shared" si="9"/>
        <v>57</v>
      </c>
      <c r="AK5" s="7">
        <f t="shared" si="9"/>
        <v>53</v>
      </c>
      <c r="AL5" s="7">
        <f t="shared" si="9"/>
        <v>55</v>
      </c>
      <c r="AM5" s="7">
        <f t="shared" si="9"/>
        <v>79</v>
      </c>
      <c r="AN5" s="7">
        <f t="shared" si="9"/>
        <v>71</v>
      </c>
      <c r="AO5" s="9">
        <f t="shared" si="9"/>
        <v>72</v>
      </c>
      <c r="AP5" s="42">
        <f t="shared" si="9"/>
        <v>52</v>
      </c>
      <c r="AQ5" s="7">
        <f t="shared" si="9"/>
        <v>51</v>
      </c>
      <c r="AR5" s="7">
        <f t="shared" si="9"/>
        <v>58</v>
      </c>
      <c r="AS5" s="7">
        <f t="shared" si="9"/>
        <v>66</v>
      </c>
      <c r="AT5" s="7">
        <f t="shared" si="9"/>
        <v>68</v>
      </c>
      <c r="AU5" s="7">
        <f t="shared" si="9"/>
        <v>77</v>
      </c>
      <c r="AV5" s="7">
        <f t="shared" si="9"/>
        <v>73</v>
      </c>
      <c r="AW5" s="7">
        <f t="shared" si="9"/>
        <v>70</v>
      </c>
      <c r="AX5" s="7">
        <f t="shared" si="9"/>
        <v>69</v>
      </c>
      <c r="AY5" s="7">
        <f t="shared" si="9"/>
        <v>76</v>
      </c>
      <c r="AZ5" s="7">
        <f t="shared" si="9"/>
        <v>59</v>
      </c>
      <c r="BA5" s="9">
        <f t="shared" si="9"/>
        <v>63</v>
      </c>
      <c r="BB5" s="2">
        <f t="shared" si="9"/>
        <v>69</v>
      </c>
      <c r="BC5" s="7">
        <f t="shared" si="9"/>
        <v>68</v>
      </c>
      <c r="BD5" s="7">
        <f t="shared" si="9"/>
        <v>77</v>
      </c>
      <c r="BE5" s="7">
        <f t="shared" si="9"/>
        <v>72</v>
      </c>
      <c r="BF5" s="7">
        <f t="shared" si="9"/>
        <v>69</v>
      </c>
      <c r="BG5" s="7">
        <f t="shared" si="9"/>
        <v>91</v>
      </c>
      <c r="BH5" s="7">
        <f t="shared" si="9"/>
        <v>95</v>
      </c>
      <c r="BI5" s="7">
        <f t="shared" si="9"/>
        <v>74</v>
      </c>
      <c r="BJ5" s="7">
        <f t="shared" si="9"/>
        <v>81</v>
      </c>
      <c r="BK5" s="7">
        <f t="shared" si="9"/>
        <v>77</v>
      </c>
      <c r="BL5" s="7">
        <f t="shared" si="9"/>
        <v>68</v>
      </c>
      <c r="BM5" s="9">
        <f t="shared" si="9"/>
        <v>59</v>
      </c>
      <c r="BN5" s="2">
        <f t="shared" si="9"/>
        <v>78</v>
      </c>
      <c r="BO5" s="7">
        <f t="shared" si="9"/>
        <v>60</v>
      </c>
      <c r="BP5" s="7">
        <f t="shared" si="9"/>
        <v>68</v>
      </c>
      <c r="BQ5" s="7">
        <f t="shared" si="9"/>
        <v>70</v>
      </c>
      <c r="BR5" s="7">
        <f t="shared" si="9"/>
        <v>62</v>
      </c>
      <c r="BS5" s="7" t="str">
        <f t="shared" si="9"/>
        <v/>
      </c>
      <c r="BT5" s="7" t="str">
        <f t="shared" si="9"/>
        <v/>
      </c>
      <c r="BU5" s="7" t="str">
        <f t="shared" si="9"/>
        <v/>
      </c>
      <c r="BV5" s="7" t="str">
        <f t="shared" si="9"/>
        <v/>
      </c>
      <c r="BW5" s="7" t="str">
        <f t="shared" si="9"/>
        <v/>
      </c>
      <c r="BX5" s="7" t="str">
        <f t="shared" si="9"/>
        <v/>
      </c>
      <c r="BY5" s="9" t="str">
        <f t="shared" si="9"/>
        <v/>
      </c>
      <c r="BZ5" s="2" t="str">
        <f t="shared" ref="BZ5:CJ5" si="10">IFERROR(BZ4-BZ7, "")</f>
        <v/>
      </c>
      <c r="CA5" s="7" t="str">
        <f t="shared" si="10"/>
        <v/>
      </c>
      <c r="CB5" s="7" t="str">
        <f t="shared" si="10"/>
        <v/>
      </c>
      <c r="CC5" s="7" t="str">
        <f t="shared" si="10"/>
        <v/>
      </c>
      <c r="CD5" s="7" t="str">
        <f t="shared" si="10"/>
        <v/>
      </c>
      <c r="CE5" s="7" t="str">
        <f t="shared" si="10"/>
        <v/>
      </c>
      <c r="CF5" s="7" t="str">
        <f t="shared" si="10"/>
        <v/>
      </c>
      <c r="CG5" s="7" t="str">
        <f t="shared" si="10"/>
        <v/>
      </c>
      <c r="CH5" s="7" t="str">
        <f t="shared" si="10"/>
        <v/>
      </c>
      <c r="CI5" s="7" t="str">
        <f t="shared" si="10"/>
        <v/>
      </c>
      <c r="CJ5" s="7" t="str">
        <f t="shared" si="10"/>
        <v/>
      </c>
      <c r="CK5" s="9" t="str">
        <f t="shared" ref="CK5:CV5" si="11">IFERROR(CK4-CK7, "")</f>
        <v/>
      </c>
      <c r="CL5" s="2" t="str">
        <f t="shared" si="11"/>
        <v/>
      </c>
      <c r="CM5" s="7" t="str">
        <f t="shared" si="11"/>
        <v/>
      </c>
      <c r="CN5" s="7" t="str">
        <f t="shared" si="11"/>
        <v/>
      </c>
      <c r="CO5" s="7" t="str">
        <f t="shared" si="11"/>
        <v/>
      </c>
      <c r="CP5" s="7" t="str">
        <f t="shared" si="11"/>
        <v/>
      </c>
      <c r="CQ5" s="7" t="str">
        <f t="shared" si="11"/>
        <v/>
      </c>
      <c r="CR5" s="7" t="str">
        <f t="shared" si="11"/>
        <v/>
      </c>
      <c r="CS5" s="7" t="str">
        <f t="shared" si="11"/>
        <v/>
      </c>
      <c r="CT5" s="7" t="str">
        <f t="shared" si="11"/>
        <v/>
      </c>
      <c r="CU5" s="7" t="str">
        <f t="shared" si="11"/>
        <v/>
      </c>
      <c r="CV5" s="7" t="str">
        <f t="shared" si="11"/>
        <v/>
      </c>
      <c r="CW5" s="9" t="str">
        <f t="shared" ref="CW5:ES5" si="12">IFERROR(CW4-CW7, "")</f>
        <v/>
      </c>
      <c r="CX5" s="2" t="str">
        <f t="shared" si="12"/>
        <v/>
      </c>
      <c r="CY5" s="7" t="str">
        <f t="shared" si="12"/>
        <v/>
      </c>
      <c r="CZ5" s="7" t="str">
        <f t="shared" si="12"/>
        <v/>
      </c>
      <c r="DA5" s="7" t="str">
        <f t="shared" si="12"/>
        <v/>
      </c>
      <c r="DB5" s="7" t="str">
        <f t="shared" si="12"/>
        <v/>
      </c>
      <c r="DC5" s="7" t="str">
        <f t="shared" si="12"/>
        <v/>
      </c>
      <c r="DD5" s="7" t="str">
        <f t="shared" si="12"/>
        <v/>
      </c>
      <c r="DE5" s="7" t="str">
        <f t="shared" si="12"/>
        <v/>
      </c>
      <c r="DF5" s="7" t="str">
        <f t="shared" si="12"/>
        <v/>
      </c>
      <c r="DG5" s="7" t="str">
        <f t="shared" si="12"/>
        <v/>
      </c>
      <c r="DH5" s="7" t="str">
        <f t="shared" si="12"/>
        <v/>
      </c>
      <c r="DI5" s="9" t="str">
        <f t="shared" si="12"/>
        <v/>
      </c>
      <c r="DJ5" s="2" t="str">
        <f t="shared" si="12"/>
        <v/>
      </c>
      <c r="DK5" s="7" t="str">
        <f t="shared" si="12"/>
        <v/>
      </c>
      <c r="DL5" s="7" t="str">
        <f t="shared" si="12"/>
        <v/>
      </c>
      <c r="DM5" s="7" t="str">
        <f t="shared" si="12"/>
        <v/>
      </c>
      <c r="DN5" s="7" t="str">
        <f t="shared" si="12"/>
        <v/>
      </c>
      <c r="DO5" s="7" t="str">
        <f t="shared" si="12"/>
        <v/>
      </c>
      <c r="DP5" s="7" t="str">
        <f t="shared" si="12"/>
        <v/>
      </c>
      <c r="DQ5" s="7" t="str">
        <f t="shared" si="12"/>
        <v/>
      </c>
      <c r="DR5" s="7" t="str">
        <f t="shared" si="12"/>
        <v/>
      </c>
      <c r="DS5" s="7" t="str">
        <f t="shared" si="12"/>
        <v/>
      </c>
      <c r="DT5" s="7" t="str">
        <f t="shared" si="12"/>
        <v/>
      </c>
      <c r="DU5" s="9" t="str">
        <f t="shared" si="12"/>
        <v/>
      </c>
      <c r="DV5" s="2" t="str">
        <f t="shared" si="12"/>
        <v/>
      </c>
      <c r="DW5" s="7" t="str">
        <f t="shared" si="12"/>
        <v/>
      </c>
      <c r="DX5" s="7" t="str">
        <f t="shared" si="12"/>
        <v/>
      </c>
      <c r="DY5" s="7" t="str">
        <f t="shared" si="12"/>
        <v/>
      </c>
      <c r="DZ5" s="7" t="str">
        <f t="shared" si="12"/>
        <v/>
      </c>
      <c r="EA5" s="7" t="str">
        <f t="shared" si="12"/>
        <v/>
      </c>
      <c r="EB5" s="7" t="str">
        <f t="shared" si="12"/>
        <v/>
      </c>
      <c r="EC5" s="7" t="str">
        <f t="shared" si="12"/>
        <v/>
      </c>
      <c r="ED5" s="7" t="str">
        <f t="shared" si="12"/>
        <v/>
      </c>
      <c r="EE5" s="7" t="str">
        <f t="shared" si="12"/>
        <v/>
      </c>
      <c r="EF5" s="7" t="str">
        <f t="shared" si="12"/>
        <v/>
      </c>
      <c r="EG5" s="9" t="str">
        <f t="shared" si="12"/>
        <v/>
      </c>
      <c r="EH5" s="2" t="str">
        <f t="shared" si="12"/>
        <v/>
      </c>
      <c r="EI5" s="7" t="str">
        <f t="shared" si="12"/>
        <v/>
      </c>
      <c r="EJ5" s="7" t="str">
        <f t="shared" si="12"/>
        <v/>
      </c>
      <c r="EK5" s="7" t="str">
        <f t="shared" si="12"/>
        <v/>
      </c>
      <c r="EL5" s="7" t="str">
        <f t="shared" si="12"/>
        <v/>
      </c>
      <c r="EM5" s="7" t="str">
        <f t="shared" si="12"/>
        <v/>
      </c>
      <c r="EN5" s="7" t="str">
        <f t="shared" si="12"/>
        <v/>
      </c>
      <c r="EO5" s="7" t="str">
        <f t="shared" si="12"/>
        <v/>
      </c>
      <c r="EP5" s="7" t="str">
        <f t="shared" si="12"/>
        <v/>
      </c>
      <c r="EQ5" s="7" t="str">
        <f t="shared" si="12"/>
        <v/>
      </c>
      <c r="ER5" s="7" t="str">
        <f t="shared" si="12"/>
        <v/>
      </c>
      <c r="ES5" s="10" t="str">
        <f t="shared" si="12"/>
        <v/>
      </c>
      <c r="ET5" s="2" t="str">
        <f t="shared" ref="ET5:FE5" si="13">IFERROR(ET4-ET7, "")</f>
        <v/>
      </c>
      <c r="EU5" s="7" t="str">
        <f t="shared" si="13"/>
        <v/>
      </c>
      <c r="EV5" s="7" t="str">
        <f t="shared" si="13"/>
        <v/>
      </c>
      <c r="EW5" s="7" t="str">
        <f t="shared" si="13"/>
        <v/>
      </c>
      <c r="EX5" s="7" t="str">
        <f t="shared" si="13"/>
        <v/>
      </c>
      <c r="EY5" s="7" t="str">
        <f t="shared" si="13"/>
        <v/>
      </c>
      <c r="EZ5" s="7" t="str">
        <f t="shared" si="13"/>
        <v/>
      </c>
      <c r="FA5" s="7" t="str">
        <f t="shared" si="13"/>
        <v/>
      </c>
      <c r="FB5" s="7" t="str">
        <f t="shared" si="13"/>
        <v/>
      </c>
      <c r="FC5" s="7" t="str">
        <f t="shared" si="13"/>
        <v/>
      </c>
      <c r="FD5" s="7" t="str">
        <f t="shared" si="13"/>
        <v/>
      </c>
      <c r="FE5" s="9" t="str">
        <f t="shared" si="13"/>
        <v/>
      </c>
      <c r="FF5" s="2" t="str">
        <f t="shared" ref="FF5:FQ5" si="14">IFERROR(FF4-FF7, "")</f>
        <v/>
      </c>
      <c r="FG5" s="7" t="str">
        <f t="shared" si="14"/>
        <v/>
      </c>
      <c r="FH5" s="7" t="str">
        <f t="shared" si="14"/>
        <v/>
      </c>
      <c r="FI5" s="7" t="str">
        <f t="shared" si="14"/>
        <v/>
      </c>
      <c r="FJ5" s="7" t="str">
        <f t="shared" si="14"/>
        <v/>
      </c>
      <c r="FK5" s="7" t="str">
        <f t="shared" si="14"/>
        <v/>
      </c>
      <c r="FL5" s="7" t="str">
        <f t="shared" si="14"/>
        <v/>
      </c>
      <c r="FM5" s="7" t="str">
        <f t="shared" si="14"/>
        <v/>
      </c>
      <c r="FN5" s="7" t="str">
        <f t="shared" si="14"/>
        <v/>
      </c>
      <c r="FO5" s="7" t="str">
        <f t="shared" si="14"/>
        <v/>
      </c>
      <c r="FP5" s="7" t="str">
        <f t="shared" si="14"/>
        <v/>
      </c>
      <c r="FQ5" s="9" t="str">
        <f t="shared" si="14"/>
        <v/>
      </c>
    </row>
    <row r="6" spans="2:173" x14ac:dyDescent="0.2">
      <c r="B6" s="66"/>
      <c r="C6" s="70"/>
      <c r="D6" s="70"/>
      <c r="E6" s="70"/>
      <c r="F6" s="219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1"/>
      <c r="R6" s="219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1"/>
      <c r="AD6" s="219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1"/>
      <c r="AP6" s="222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1"/>
      <c r="BB6" s="219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1"/>
      <c r="BN6" s="219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1"/>
      <c r="BZ6" s="213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5"/>
      <c r="CL6" s="213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5"/>
      <c r="CX6" s="213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5"/>
      <c r="DJ6" s="213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5"/>
      <c r="DV6" s="213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5"/>
      <c r="EH6" s="213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5"/>
      <c r="ET6" s="213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5"/>
      <c r="FF6" s="213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5"/>
    </row>
    <row r="7" spans="2:173" ht="15" x14ac:dyDescent="0.2">
      <c r="B7" s="11" t="s">
        <v>0</v>
      </c>
      <c r="C7" s="83">
        <f t="shared" ref="C7:C20" si="15">SUM(F7:FQ7)</f>
        <v>1606</v>
      </c>
      <c r="D7" s="12">
        <f t="shared" ref="D7:D20" si="16">MINA(F7:CK7)</f>
        <v>8</v>
      </c>
      <c r="E7" s="67">
        <f t="shared" ref="E7:E20" si="17">MAXA(F7:CK7)</f>
        <v>59</v>
      </c>
      <c r="F7" s="2">
        <v>16</v>
      </c>
      <c r="G7" s="7">
        <v>19</v>
      </c>
      <c r="H7" s="7">
        <v>23</v>
      </c>
      <c r="I7" s="7">
        <v>27</v>
      </c>
      <c r="J7" s="7">
        <v>30</v>
      </c>
      <c r="K7" s="7">
        <v>29</v>
      </c>
      <c r="L7" s="7">
        <v>43</v>
      </c>
      <c r="M7" s="7">
        <v>25</v>
      </c>
      <c r="N7" s="7">
        <v>38</v>
      </c>
      <c r="O7" s="7">
        <v>59</v>
      </c>
      <c r="P7" s="7">
        <v>44</v>
      </c>
      <c r="Q7" s="9">
        <v>36</v>
      </c>
      <c r="R7" s="2">
        <v>21</v>
      </c>
      <c r="S7" s="7">
        <v>22</v>
      </c>
      <c r="T7" s="76">
        <v>40</v>
      </c>
      <c r="U7" s="7">
        <v>36</v>
      </c>
      <c r="V7" s="7">
        <v>50</v>
      </c>
      <c r="W7" s="7">
        <v>31</v>
      </c>
      <c r="X7" s="7">
        <v>49</v>
      </c>
      <c r="Y7" s="7">
        <v>41</v>
      </c>
      <c r="Z7" s="7">
        <v>56</v>
      </c>
      <c r="AA7" s="7">
        <v>38</v>
      </c>
      <c r="AB7" s="7">
        <v>24</v>
      </c>
      <c r="AC7" s="9">
        <v>24</v>
      </c>
      <c r="AD7" s="2">
        <v>19</v>
      </c>
      <c r="AE7" s="7">
        <v>22</v>
      </c>
      <c r="AF7" s="76">
        <v>19</v>
      </c>
      <c r="AG7" s="7">
        <v>35</v>
      </c>
      <c r="AH7" s="7">
        <v>15</v>
      </c>
      <c r="AI7" s="7">
        <v>34</v>
      </c>
      <c r="AJ7" s="7">
        <v>26</v>
      </c>
      <c r="AK7" s="7">
        <v>19</v>
      </c>
      <c r="AL7" s="7">
        <v>16</v>
      </c>
      <c r="AM7" s="7">
        <v>21</v>
      </c>
      <c r="AN7" s="7">
        <v>19</v>
      </c>
      <c r="AO7" s="9">
        <v>22</v>
      </c>
      <c r="AP7" s="2">
        <v>16</v>
      </c>
      <c r="AQ7" s="7">
        <v>20</v>
      </c>
      <c r="AR7" s="76">
        <v>21</v>
      </c>
      <c r="AS7" s="7">
        <v>22</v>
      </c>
      <c r="AT7" s="7">
        <v>15</v>
      </c>
      <c r="AU7" s="7">
        <v>25</v>
      </c>
      <c r="AV7" s="7">
        <v>24</v>
      </c>
      <c r="AW7" s="7">
        <v>26</v>
      </c>
      <c r="AX7" s="7">
        <v>10</v>
      </c>
      <c r="AY7" s="7">
        <v>16</v>
      </c>
      <c r="AZ7" s="7">
        <v>14</v>
      </c>
      <c r="BA7" s="9">
        <v>12</v>
      </c>
      <c r="BB7" s="2">
        <v>15</v>
      </c>
      <c r="BC7" s="7">
        <v>12</v>
      </c>
      <c r="BD7" s="73">
        <v>12</v>
      </c>
      <c r="BE7" s="7">
        <v>13</v>
      </c>
      <c r="BF7" s="7">
        <v>19</v>
      </c>
      <c r="BG7" s="7">
        <v>30</v>
      </c>
      <c r="BH7" s="7">
        <v>18</v>
      </c>
      <c r="BI7" s="7">
        <v>33</v>
      </c>
      <c r="BJ7" s="7">
        <v>27</v>
      </c>
      <c r="BK7" s="7">
        <v>21</v>
      </c>
      <c r="BL7" s="7">
        <v>15</v>
      </c>
      <c r="BM7" s="9">
        <v>18</v>
      </c>
      <c r="BN7" s="2">
        <v>9</v>
      </c>
      <c r="BO7" s="7">
        <v>8</v>
      </c>
      <c r="BP7" s="73">
        <v>20</v>
      </c>
      <c r="BQ7" s="7">
        <v>9</v>
      </c>
      <c r="BR7" s="7">
        <v>18</v>
      </c>
      <c r="BS7" s="7"/>
      <c r="BT7" s="7"/>
      <c r="BU7" s="7"/>
      <c r="BV7" s="7"/>
      <c r="BW7" s="7"/>
      <c r="BX7" s="7"/>
      <c r="BY7" s="9"/>
      <c r="BZ7" s="2"/>
      <c r="CA7" s="7"/>
      <c r="CB7" s="7"/>
      <c r="CC7" s="7"/>
      <c r="CD7" s="7"/>
      <c r="CE7" s="7"/>
      <c r="CF7" s="7"/>
      <c r="CG7" s="7"/>
      <c r="CH7" s="33"/>
      <c r="CI7" s="33"/>
      <c r="CJ7" s="33"/>
      <c r="CK7" s="10"/>
      <c r="CL7" s="35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4"/>
      <c r="CX7" s="35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4"/>
      <c r="DJ7" s="35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4"/>
      <c r="DV7" s="35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4"/>
      <c r="EH7" s="35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48"/>
      <c r="ET7" s="35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4"/>
      <c r="FF7" s="35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4"/>
    </row>
    <row r="8" spans="2:173" ht="15" x14ac:dyDescent="0.2">
      <c r="B8" s="11" t="s">
        <v>12</v>
      </c>
      <c r="C8" s="83">
        <f t="shared" si="15"/>
        <v>28</v>
      </c>
      <c r="D8" s="12">
        <f t="shared" si="16"/>
        <v>0</v>
      </c>
      <c r="E8" s="67">
        <f t="shared" si="17"/>
        <v>3</v>
      </c>
      <c r="F8" s="2">
        <v>1</v>
      </c>
      <c r="G8" s="7">
        <v>0</v>
      </c>
      <c r="H8" s="76">
        <v>1</v>
      </c>
      <c r="I8" s="7">
        <v>1</v>
      </c>
      <c r="J8" s="7">
        <v>1</v>
      </c>
      <c r="K8" s="7">
        <v>0</v>
      </c>
      <c r="L8" s="7">
        <v>1</v>
      </c>
      <c r="M8" s="7">
        <v>3</v>
      </c>
      <c r="N8" s="7">
        <v>0</v>
      </c>
      <c r="O8" s="7">
        <v>0</v>
      </c>
      <c r="P8" s="7">
        <v>1</v>
      </c>
      <c r="Q8" s="9">
        <v>0</v>
      </c>
      <c r="R8" s="2">
        <v>1</v>
      </c>
      <c r="S8" s="7">
        <v>0</v>
      </c>
      <c r="T8" s="76">
        <v>0</v>
      </c>
      <c r="U8" s="7">
        <v>0</v>
      </c>
      <c r="V8" s="7">
        <v>0</v>
      </c>
      <c r="W8" s="7">
        <v>1</v>
      </c>
      <c r="X8" s="7">
        <v>0</v>
      </c>
      <c r="Y8" s="7">
        <v>0</v>
      </c>
      <c r="Z8" s="7">
        <v>0</v>
      </c>
      <c r="AA8" s="7">
        <v>2</v>
      </c>
      <c r="AB8" s="7">
        <v>1</v>
      </c>
      <c r="AC8" s="9">
        <v>0</v>
      </c>
      <c r="AD8" s="2">
        <v>0</v>
      </c>
      <c r="AE8" s="7">
        <v>0</v>
      </c>
      <c r="AF8" s="76">
        <v>0</v>
      </c>
      <c r="AG8" s="7">
        <v>1</v>
      </c>
      <c r="AH8" s="7">
        <v>1</v>
      </c>
      <c r="AI8" s="7">
        <v>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9">
        <v>0</v>
      </c>
      <c r="AP8" s="2">
        <v>0</v>
      </c>
      <c r="AQ8" s="7">
        <v>0</v>
      </c>
      <c r="AR8" s="76">
        <v>1</v>
      </c>
      <c r="AS8" s="7">
        <v>0</v>
      </c>
      <c r="AT8" s="7">
        <v>1</v>
      </c>
      <c r="AU8" s="7">
        <v>0</v>
      </c>
      <c r="AV8" s="7">
        <v>3</v>
      </c>
      <c r="AW8" s="7">
        <v>0</v>
      </c>
      <c r="AX8" s="7">
        <v>0</v>
      </c>
      <c r="AY8" s="7">
        <v>0</v>
      </c>
      <c r="AZ8" s="7">
        <v>0</v>
      </c>
      <c r="BA8" s="9">
        <v>0</v>
      </c>
      <c r="BB8" s="2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1</v>
      </c>
      <c r="BI8" s="7">
        <v>0</v>
      </c>
      <c r="BJ8" s="7">
        <v>1</v>
      </c>
      <c r="BK8" s="7">
        <v>1</v>
      </c>
      <c r="BL8" s="7">
        <v>1</v>
      </c>
      <c r="BM8" s="9">
        <v>0</v>
      </c>
      <c r="BN8" s="2">
        <v>0</v>
      </c>
      <c r="BO8" s="7">
        <v>0</v>
      </c>
      <c r="BP8" s="7">
        <v>1</v>
      </c>
      <c r="BQ8" s="7">
        <v>0</v>
      </c>
      <c r="BR8" s="7">
        <v>0</v>
      </c>
      <c r="BS8" s="7"/>
      <c r="BT8" s="7"/>
      <c r="BU8" s="7"/>
      <c r="BV8" s="7"/>
      <c r="BW8" s="7"/>
      <c r="BX8" s="7"/>
      <c r="BY8" s="9"/>
      <c r="BZ8" s="2"/>
      <c r="CA8" s="7"/>
      <c r="CB8" s="7"/>
      <c r="CC8" s="7"/>
      <c r="CD8" s="7"/>
      <c r="CE8" s="7"/>
      <c r="CF8" s="7"/>
      <c r="CG8" s="7"/>
      <c r="CH8" s="33"/>
      <c r="CI8" s="33"/>
      <c r="CJ8" s="33"/>
      <c r="CK8" s="10"/>
      <c r="CL8" s="35"/>
      <c r="CM8" s="33"/>
      <c r="CN8" s="33"/>
      <c r="CO8" s="33"/>
      <c r="CP8" s="33"/>
      <c r="CQ8" s="33"/>
      <c r="CR8" s="33"/>
      <c r="CS8" s="33"/>
      <c r="CT8" s="33"/>
      <c r="CV8" s="33"/>
      <c r="CW8" s="34"/>
      <c r="CX8" s="35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4"/>
      <c r="DJ8" s="35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4"/>
      <c r="DV8" s="35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4"/>
      <c r="EH8" s="35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48"/>
      <c r="ET8" s="35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4"/>
      <c r="FF8" s="35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4"/>
    </row>
    <row r="9" spans="2:173" ht="15" x14ac:dyDescent="0.2">
      <c r="B9" s="11" t="s">
        <v>1</v>
      </c>
      <c r="C9" s="83">
        <f t="shared" si="15"/>
        <v>110</v>
      </c>
      <c r="D9" s="12">
        <f t="shared" si="16"/>
        <v>0</v>
      </c>
      <c r="E9" s="67">
        <f t="shared" si="17"/>
        <v>6</v>
      </c>
      <c r="F9" s="2">
        <v>2</v>
      </c>
      <c r="G9" s="7">
        <v>3</v>
      </c>
      <c r="H9" s="76">
        <v>4</v>
      </c>
      <c r="I9" s="7">
        <v>1</v>
      </c>
      <c r="J9" s="7">
        <v>0</v>
      </c>
      <c r="K9" s="7">
        <v>0</v>
      </c>
      <c r="L9" s="7">
        <v>1</v>
      </c>
      <c r="M9" s="7">
        <v>2</v>
      </c>
      <c r="N9" s="7">
        <v>1</v>
      </c>
      <c r="O9" s="7">
        <v>1</v>
      </c>
      <c r="P9" s="7">
        <v>1</v>
      </c>
      <c r="Q9" s="9">
        <v>3</v>
      </c>
      <c r="R9" s="2">
        <v>2</v>
      </c>
      <c r="S9" s="7">
        <v>4</v>
      </c>
      <c r="T9" s="76">
        <v>4</v>
      </c>
      <c r="U9" s="7">
        <v>1</v>
      </c>
      <c r="V9" s="7">
        <v>3</v>
      </c>
      <c r="W9" s="7">
        <v>1</v>
      </c>
      <c r="X9" s="7">
        <v>5</v>
      </c>
      <c r="Y9" s="7">
        <v>1</v>
      </c>
      <c r="Z9" s="7">
        <v>1</v>
      </c>
      <c r="AA9" s="7">
        <v>5</v>
      </c>
      <c r="AB9" s="7">
        <v>4</v>
      </c>
      <c r="AC9" s="9">
        <v>0</v>
      </c>
      <c r="AD9" s="2">
        <v>2</v>
      </c>
      <c r="AE9" s="7">
        <v>2</v>
      </c>
      <c r="AF9" s="76">
        <v>6</v>
      </c>
      <c r="AG9" s="7">
        <v>0</v>
      </c>
      <c r="AH9" s="7">
        <v>1</v>
      </c>
      <c r="AI9" s="7">
        <v>1</v>
      </c>
      <c r="AJ9" s="7">
        <v>0</v>
      </c>
      <c r="AK9" s="7">
        <v>1</v>
      </c>
      <c r="AL9" s="7">
        <v>1</v>
      </c>
      <c r="AM9" s="7">
        <v>2</v>
      </c>
      <c r="AN9" s="7">
        <v>2</v>
      </c>
      <c r="AO9" s="9">
        <v>2</v>
      </c>
      <c r="AP9" s="2">
        <v>0</v>
      </c>
      <c r="AQ9" s="7">
        <v>2</v>
      </c>
      <c r="AR9" s="76">
        <v>3</v>
      </c>
      <c r="AS9" s="7">
        <v>1</v>
      </c>
      <c r="AT9" s="7">
        <v>2</v>
      </c>
      <c r="AU9" s="7">
        <v>1</v>
      </c>
      <c r="AV9" s="7">
        <v>1</v>
      </c>
      <c r="AW9" s="7">
        <v>1</v>
      </c>
      <c r="AX9" s="7">
        <v>3</v>
      </c>
      <c r="AY9" s="7">
        <v>3</v>
      </c>
      <c r="AZ9" s="7">
        <v>1</v>
      </c>
      <c r="BA9" s="9">
        <v>1</v>
      </c>
      <c r="BB9" s="2">
        <v>1</v>
      </c>
      <c r="BC9" s="7">
        <v>1</v>
      </c>
      <c r="BD9" s="7">
        <v>3</v>
      </c>
      <c r="BE9" s="7">
        <v>0</v>
      </c>
      <c r="BF9" s="7">
        <v>1</v>
      </c>
      <c r="BG9" s="7">
        <v>0</v>
      </c>
      <c r="BH9" s="7">
        <v>0</v>
      </c>
      <c r="BI9" s="7">
        <v>1</v>
      </c>
      <c r="BJ9" s="7">
        <v>2</v>
      </c>
      <c r="BK9" s="7">
        <v>1</v>
      </c>
      <c r="BL9" s="7">
        <v>1</v>
      </c>
      <c r="BM9" s="9">
        <v>0</v>
      </c>
      <c r="BN9" s="2">
        <v>4</v>
      </c>
      <c r="BO9" s="7">
        <v>6</v>
      </c>
      <c r="BP9" s="7">
        <v>0</v>
      </c>
      <c r="BQ9" s="7">
        <v>0</v>
      </c>
      <c r="BR9" s="7">
        <v>0</v>
      </c>
      <c r="BS9" s="7"/>
      <c r="BT9" s="7"/>
      <c r="BU9" s="7"/>
      <c r="BV9" s="7"/>
      <c r="BW9" s="7"/>
      <c r="BX9" s="7"/>
      <c r="BY9" s="9"/>
      <c r="BZ9" s="2"/>
      <c r="CA9" s="7"/>
      <c r="CB9" s="7"/>
      <c r="CC9" s="7"/>
      <c r="CD9" s="7"/>
      <c r="CE9" s="7"/>
      <c r="CF9" s="7"/>
      <c r="CG9" s="7"/>
      <c r="CH9" s="33"/>
      <c r="CI9" s="33"/>
      <c r="CJ9" s="33"/>
      <c r="CK9" s="10"/>
      <c r="CL9" s="35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4"/>
      <c r="CX9" s="35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4"/>
      <c r="DJ9" s="35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4"/>
      <c r="DV9" s="35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4"/>
      <c r="EH9" s="35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48"/>
      <c r="ET9" s="35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4"/>
      <c r="FF9" s="35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4"/>
    </row>
    <row r="10" spans="2:173" ht="15" x14ac:dyDescent="0.2">
      <c r="B10" s="11" t="s">
        <v>2</v>
      </c>
      <c r="C10" s="83">
        <f t="shared" si="15"/>
        <v>528</v>
      </c>
      <c r="D10" s="12">
        <f t="shared" si="16"/>
        <v>2</v>
      </c>
      <c r="E10" s="67">
        <f t="shared" si="17"/>
        <v>16</v>
      </c>
      <c r="F10" s="2">
        <v>6</v>
      </c>
      <c r="G10" s="7">
        <v>6</v>
      </c>
      <c r="H10" s="76">
        <v>9</v>
      </c>
      <c r="I10" s="7">
        <v>7</v>
      </c>
      <c r="J10" s="7">
        <v>11</v>
      </c>
      <c r="K10" s="7">
        <v>6</v>
      </c>
      <c r="L10" s="7">
        <v>15</v>
      </c>
      <c r="M10" s="7">
        <v>11</v>
      </c>
      <c r="N10" s="7">
        <v>8</v>
      </c>
      <c r="O10" s="7">
        <v>9</v>
      </c>
      <c r="P10" s="7">
        <v>15</v>
      </c>
      <c r="Q10" s="9">
        <v>11</v>
      </c>
      <c r="R10" s="2">
        <v>8</v>
      </c>
      <c r="S10" s="7">
        <v>5</v>
      </c>
      <c r="T10" s="76">
        <v>10</v>
      </c>
      <c r="U10" s="7">
        <v>4</v>
      </c>
      <c r="V10" s="7">
        <v>15</v>
      </c>
      <c r="W10" s="7">
        <v>16</v>
      </c>
      <c r="X10" s="7">
        <v>14</v>
      </c>
      <c r="Y10" s="7">
        <v>16</v>
      </c>
      <c r="Z10" s="7">
        <v>11</v>
      </c>
      <c r="AA10" s="7">
        <v>11</v>
      </c>
      <c r="AB10" s="7">
        <v>12</v>
      </c>
      <c r="AC10" s="9">
        <v>7</v>
      </c>
      <c r="AD10" s="2">
        <v>4</v>
      </c>
      <c r="AE10" s="7">
        <v>10</v>
      </c>
      <c r="AF10" s="76">
        <v>7</v>
      </c>
      <c r="AG10" s="7">
        <v>9</v>
      </c>
      <c r="AH10" s="7">
        <v>10</v>
      </c>
      <c r="AI10" s="7">
        <v>11</v>
      </c>
      <c r="AJ10" s="7">
        <v>6</v>
      </c>
      <c r="AK10" s="7">
        <v>5</v>
      </c>
      <c r="AL10" s="7">
        <v>6</v>
      </c>
      <c r="AM10" s="7">
        <v>8</v>
      </c>
      <c r="AN10" s="7">
        <v>11</v>
      </c>
      <c r="AO10" s="9">
        <v>8</v>
      </c>
      <c r="AP10" s="2">
        <v>6</v>
      </c>
      <c r="AQ10" s="7">
        <v>7</v>
      </c>
      <c r="AR10" s="76">
        <v>9</v>
      </c>
      <c r="AS10" s="7">
        <v>8</v>
      </c>
      <c r="AT10" s="7">
        <v>7</v>
      </c>
      <c r="AU10" s="7">
        <v>6</v>
      </c>
      <c r="AV10" s="7">
        <v>6</v>
      </c>
      <c r="AW10" s="7">
        <v>6</v>
      </c>
      <c r="AX10" s="7">
        <v>13</v>
      </c>
      <c r="AY10" s="7">
        <v>2</v>
      </c>
      <c r="AZ10" s="7">
        <v>2</v>
      </c>
      <c r="BA10" s="9">
        <v>6</v>
      </c>
      <c r="BB10" s="2">
        <v>5</v>
      </c>
      <c r="BC10" s="7">
        <v>2</v>
      </c>
      <c r="BD10" s="7">
        <v>8</v>
      </c>
      <c r="BE10" s="7">
        <v>7</v>
      </c>
      <c r="BF10" s="7">
        <v>7</v>
      </c>
      <c r="BG10" s="7">
        <v>11</v>
      </c>
      <c r="BH10" s="7">
        <v>10</v>
      </c>
      <c r="BI10" s="7">
        <v>9</v>
      </c>
      <c r="BJ10" s="7">
        <v>12</v>
      </c>
      <c r="BK10" s="7">
        <v>4</v>
      </c>
      <c r="BL10" s="7">
        <v>6</v>
      </c>
      <c r="BM10" s="9">
        <v>3</v>
      </c>
      <c r="BN10" s="2">
        <v>6</v>
      </c>
      <c r="BO10" s="7">
        <v>5</v>
      </c>
      <c r="BP10" s="7">
        <v>3</v>
      </c>
      <c r="BQ10" s="7">
        <v>6</v>
      </c>
      <c r="BR10" s="7">
        <v>8</v>
      </c>
      <c r="BS10" s="7"/>
      <c r="BT10" s="7"/>
      <c r="BU10" s="7"/>
      <c r="BV10" s="7"/>
      <c r="BW10" s="7"/>
      <c r="BX10" s="7"/>
      <c r="BY10" s="9"/>
      <c r="BZ10" s="2"/>
      <c r="CA10" s="7"/>
      <c r="CB10" s="7"/>
      <c r="CC10" s="7"/>
      <c r="CD10" s="7"/>
      <c r="CE10" s="7"/>
      <c r="CF10" s="7"/>
      <c r="CG10" s="7"/>
      <c r="CH10" s="33"/>
      <c r="CI10" s="33"/>
      <c r="CJ10" s="33"/>
      <c r="CK10" s="10"/>
      <c r="CL10" s="35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4"/>
      <c r="CX10" s="35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4"/>
      <c r="DJ10" s="35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4"/>
      <c r="DV10" s="35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4"/>
      <c r="EH10" s="35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48"/>
      <c r="ET10" s="35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4"/>
      <c r="FF10" s="35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4"/>
    </row>
    <row r="11" spans="2:173" ht="15" x14ac:dyDescent="0.2">
      <c r="B11" s="11" t="s">
        <v>11</v>
      </c>
      <c r="C11" s="83">
        <f t="shared" si="15"/>
        <v>112</v>
      </c>
      <c r="D11" s="12">
        <f t="shared" si="16"/>
        <v>0</v>
      </c>
      <c r="E11" s="67">
        <f t="shared" si="17"/>
        <v>6</v>
      </c>
      <c r="F11" s="2">
        <v>1</v>
      </c>
      <c r="G11" s="7">
        <v>2</v>
      </c>
      <c r="H11" s="76">
        <v>3</v>
      </c>
      <c r="I11" s="7">
        <v>1</v>
      </c>
      <c r="J11" s="7">
        <v>2</v>
      </c>
      <c r="K11" s="7">
        <v>0</v>
      </c>
      <c r="L11" s="7">
        <v>3</v>
      </c>
      <c r="M11" s="7">
        <v>3</v>
      </c>
      <c r="N11" s="7">
        <v>6</v>
      </c>
      <c r="O11" s="7">
        <v>0</v>
      </c>
      <c r="P11" s="7">
        <v>1</v>
      </c>
      <c r="Q11" s="9">
        <v>0</v>
      </c>
      <c r="R11" s="2">
        <v>0</v>
      </c>
      <c r="S11" s="7">
        <v>0</v>
      </c>
      <c r="T11" s="76">
        <v>5</v>
      </c>
      <c r="U11" s="7">
        <v>1</v>
      </c>
      <c r="V11" s="7">
        <v>0</v>
      </c>
      <c r="W11" s="7">
        <v>1</v>
      </c>
      <c r="X11" s="7">
        <v>4</v>
      </c>
      <c r="Y11" s="7">
        <v>2</v>
      </c>
      <c r="Z11" s="7">
        <v>0</v>
      </c>
      <c r="AA11" s="7">
        <v>1</v>
      </c>
      <c r="AB11" s="7">
        <v>2</v>
      </c>
      <c r="AC11" s="9">
        <v>3</v>
      </c>
      <c r="AD11" s="2">
        <v>1</v>
      </c>
      <c r="AE11" s="7">
        <v>1</v>
      </c>
      <c r="AF11" s="76">
        <v>1</v>
      </c>
      <c r="AG11" s="7">
        <v>1</v>
      </c>
      <c r="AH11" s="7">
        <v>0</v>
      </c>
      <c r="AI11" s="7">
        <v>1</v>
      </c>
      <c r="AJ11" s="7">
        <v>1</v>
      </c>
      <c r="AK11" s="7">
        <v>0</v>
      </c>
      <c r="AL11" s="7">
        <v>1</v>
      </c>
      <c r="AM11" s="7">
        <v>1</v>
      </c>
      <c r="AN11" s="7">
        <v>1</v>
      </c>
      <c r="AO11" s="9">
        <v>1</v>
      </c>
      <c r="AP11" s="2">
        <v>1</v>
      </c>
      <c r="AQ11" s="7">
        <v>0</v>
      </c>
      <c r="AR11" s="76">
        <v>2</v>
      </c>
      <c r="AS11" s="7">
        <v>0</v>
      </c>
      <c r="AT11" s="7">
        <v>2</v>
      </c>
      <c r="AU11" s="7">
        <v>4</v>
      </c>
      <c r="AV11" s="7">
        <v>2</v>
      </c>
      <c r="AW11" s="7">
        <v>2</v>
      </c>
      <c r="AX11" s="7">
        <v>1</v>
      </c>
      <c r="AY11" s="7">
        <v>1</v>
      </c>
      <c r="AZ11" s="7">
        <v>1</v>
      </c>
      <c r="BA11" s="9">
        <v>2</v>
      </c>
      <c r="BB11" s="2">
        <v>0</v>
      </c>
      <c r="BC11" s="7">
        <v>4</v>
      </c>
      <c r="BD11" s="7">
        <v>1</v>
      </c>
      <c r="BE11" s="7">
        <v>2</v>
      </c>
      <c r="BF11" s="7">
        <v>1</v>
      </c>
      <c r="BG11" s="7">
        <v>3</v>
      </c>
      <c r="BH11" s="7">
        <v>1</v>
      </c>
      <c r="BI11" s="7">
        <v>2</v>
      </c>
      <c r="BJ11" s="7">
        <v>5</v>
      </c>
      <c r="BK11" s="7">
        <v>4</v>
      </c>
      <c r="BL11" s="7">
        <v>6</v>
      </c>
      <c r="BM11" s="9">
        <v>3</v>
      </c>
      <c r="BN11" s="2">
        <v>2</v>
      </c>
      <c r="BO11" s="7">
        <v>4</v>
      </c>
      <c r="BP11" s="7">
        <v>2</v>
      </c>
      <c r="BQ11" s="7">
        <v>2</v>
      </c>
      <c r="BR11" s="7">
        <v>1</v>
      </c>
      <c r="BS11" s="7"/>
      <c r="BT11" s="7"/>
      <c r="BU11" s="7"/>
      <c r="BV11" s="7"/>
      <c r="BW11" s="7"/>
      <c r="BX11" s="7"/>
      <c r="BY11" s="9"/>
      <c r="BZ11" s="2"/>
      <c r="CA11" s="7"/>
      <c r="CB11" s="7"/>
      <c r="CC11" s="7"/>
      <c r="CD11" s="7"/>
      <c r="CE11" s="7"/>
      <c r="CF11" s="7"/>
      <c r="CG11" s="7"/>
      <c r="CH11" s="33"/>
      <c r="CI11" s="33"/>
      <c r="CJ11" s="33"/>
      <c r="CK11" s="10"/>
      <c r="CL11" s="35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4"/>
      <c r="CX11" s="35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4"/>
      <c r="DJ11" s="35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4"/>
      <c r="DV11" s="35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4"/>
      <c r="EH11" s="35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48"/>
      <c r="ET11" s="35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4"/>
      <c r="FF11" s="35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4"/>
    </row>
    <row r="12" spans="2:173" ht="15" x14ac:dyDescent="0.2">
      <c r="B12" s="11" t="s">
        <v>9</v>
      </c>
      <c r="C12" s="83">
        <f t="shared" si="15"/>
        <v>116</v>
      </c>
      <c r="D12" s="12">
        <f t="shared" si="16"/>
        <v>0</v>
      </c>
      <c r="E12" s="67">
        <f t="shared" si="17"/>
        <v>6</v>
      </c>
      <c r="F12" s="2">
        <v>3</v>
      </c>
      <c r="G12" s="7">
        <v>2</v>
      </c>
      <c r="H12" s="76">
        <v>2</v>
      </c>
      <c r="I12" s="7">
        <v>3</v>
      </c>
      <c r="J12" s="7">
        <v>1</v>
      </c>
      <c r="K12" s="7">
        <v>1</v>
      </c>
      <c r="L12" s="7">
        <v>1</v>
      </c>
      <c r="M12" s="7">
        <v>0</v>
      </c>
      <c r="N12" s="7">
        <v>3</v>
      </c>
      <c r="O12" s="7">
        <v>0</v>
      </c>
      <c r="P12" s="7">
        <v>3</v>
      </c>
      <c r="Q12" s="9">
        <v>1</v>
      </c>
      <c r="R12" s="2">
        <v>1</v>
      </c>
      <c r="S12" s="7">
        <v>1</v>
      </c>
      <c r="T12" s="76">
        <v>4</v>
      </c>
      <c r="U12" s="7">
        <v>3</v>
      </c>
      <c r="V12" s="7">
        <v>0</v>
      </c>
      <c r="W12" s="7">
        <v>2</v>
      </c>
      <c r="X12" s="7">
        <v>1</v>
      </c>
      <c r="Y12" s="7">
        <v>1</v>
      </c>
      <c r="Z12" s="7">
        <v>1</v>
      </c>
      <c r="AA12" s="7">
        <v>0</v>
      </c>
      <c r="AB12" s="7">
        <v>2</v>
      </c>
      <c r="AC12" s="9">
        <v>0</v>
      </c>
      <c r="AD12" s="2">
        <v>3</v>
      </c>
      <c r="AE12" s="7">
        <v>0</v>
      </c>
      <c r="AF12" s="76">
        <v>0</v>
      </c>
      <c r="AG12" s="7">
        <v>0</v>
      </c>
      <c r="AH12" s="7">
        <v>1</v>
      </c>
      <c r="AI12" s="7">
        <v>2</v>
      </c>
      <c r="AJ12" s="7">
        <v>1</v>
      </c>
      <c r="AK12" s="7">
        <v>1</v>
      </c>
      <c r="AL12" s="7">
        <v>0</v>
      </c>
      <c r="AM12" s="7">
        <v>1</v>
      </c>
      <c r="AN12" s="7">
        <v>1</v>
      </c>
      <c r="AO12" s="9">
        <v>1</v>
      </c>
      <c r="AP12" s="2">
        <v>1</v>
      </c>
      <c r="AQ12" s="7">
        <v>2</v>
      </c>
      <c r="AR12" s="76">
        <v>0</v>
      </c>
      <c r="AS12" s="7">
        <v>2</v>
      </c>
      <c r="AT12" s="7">
        <v>5</v>
      </c>
      <c r="AU12" s="7">
        <v>2</v>
      </c>
      <c r="AV12" s="7">
        <v>1</v>
      </c>
      <c r="AW12" s="7">
        <v>4</v>
      </c>
      <c r="AX12" s="7">
        <v>4</v>
      </c>
      <c r="AY12" s="7">
        <v>1</v>
      </c>
      <c r="AZ12" s="7">
        <v>2</v>
      </c>
      <c r="BA12" s="9">
        <v>1</v>
      </c>
      <c r="BB12" s="2">
        <v>1</v>
      </c>
      <c r="BC12" s="7">
        <v>5</v>
      </c>
      <c r="BD12" s="7">
        <v>3</v>
      </c>
      <c r="BE12" s="7">
        <v>6</v>
      </c>
      <c r="BF12" s="7">
        <v>0</v>
      </c>
      <c r="BG12" s="7">
        <v>4</v>
      </c>
      <c r="BH12" s="7">
        <v>3</v>
      </c>
      <c r="BI12" s="7">
        <v>5</v>
      </c>
      <c r="BJ12" s="7">
        <v>1</v>
      </c>
      <c r="BK12" s="7">
        <v>1</v>
      </c>
      <c r="BL12" s="7">
        <v>2</v>
      </c>
      <c r="BM12" s="9">
        <v>3</v>
      </c>
      <c r="BN12" s="2">
        <v>5</v>
      </c>
      <c r="BO12" s="7">
        <v>1</v>
      </c>
      <c r="BP12" s="7">
        <v>2</v>
      </c>
      <c r="BQ12" s="7">
        <v>1</v>
      </c>
      <c r="BR12" s="7">
        <v>1</v>
      </c>
      <c r="BS12" s="7"/>
      <c r="BT12" s="7"/>
      <c r="BU12" s="7"/>
      <c r="BV12" s="7"/>
      <c r="BW12" s="7"/>
      <c r="BX12" s="7"/>
      <c r="BY12" s="9"/>
      <c r="BZ12" s="2"/>
      <c r="CA12" s="7"/>
      <c r="CB12" s="7"/>
      <c r="CC12" s="7"/>
      <c r="CD12" s="7"/>
      <c r="CE12" s="7"/>
      <c r="CF12" s="7"/>
      <c r="CG12" s="7"/>
      <c r="CH12" s="33"/>
      <c r="CI12" s="33"/>
      <c r="CJ12" s="33"/>
      <c r="CK12" s="10"/>
      <c r="CL12" s="35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4"/>
      <c r="CX12" s="35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4"/>
      <c r="DJ12" s="35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4"/>
      <c r="DV12" s="35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4"/>
      <c r="EH12" s="35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48"/>
      <c r="ET12" s="35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4"/>
      <c r="FF12" s="35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4"/>
    </row>
    <row r="13" spans="2:173" ht="15" x14ac:dyDescent="0.2">
      <c r="B13" s="11" t="s">
        <v>3</v>
      </c>
      <c r="C13" s="83">
        <f t="shared" si="15"/>
        <v>277</v>
      </c>
      <c r="D13" s="12">
        <f t="shared" si="16"/>
        <v>0</v>
      </c>
      <c r="E13" s="67">
        <f t="shared" si="17"/>
        <v>10</v>
      </c>
      <c r="F13" s="2">
        <v>4</v>
      </c>
      <c r="G13" s="7">
        <v>5</v>
      </c>
      <c r="H13" s="76">
        <v>5</v>
      </c>
      <c r="I13" s="7">
        <v>5</v>
      </c>
      <c r="J13" s="7">
        <v>9</v>
      </c>
      <c r="K13" s="7">
        <v>2</v>
      </c>
      <c r="L13" s="7">
        <v>5</v>
      </c>
      <c r="M13" s="7">
        <v>5</v>
      </c>
      <c r="N13" s="7">
        <v>6</v>
      </c>
      <c r="O13" s="7">
        <v>6</v>
      </c>
      <c r="P13" s="7">
        <v>5</v>
      </c>
      <c r="Q13" s="9">
        <v>3</v>
      </c>
      <c r="R13" s="2">
        <v>5</v>
      </c>
      <c r="S13" s="7">
        <v>1</v>
      </c>
      <c r="T13" s="76">
        <v>9</v>
      </c>
      <c r="U13" s="7">
        <v>8</v>
      </c>
      <c r="V13" s="7">
        <v>2</v>
      </c>
      <c r="W13" s="7">
        <v>2</v>
      </c>
      <c r="X13" s="7">
        <v>3</v>
      </c>
      <c r="Y13" s="7">
        <v>4</v>
      </c>
      <c r="Z13" s="7">
        <v>6</v>
      </c>
      <c r="AA13" s="7">
        <v>2</v>
      </c>
      <c r="AB13" s="7">
        <v>7</v>
      </c>
      <c r="AC13" s="9">
        <v>4</v>
      </c>
      <c r="AD13" s="2">
        <v>4</v>
      </c>
      <c r="AE13" s="7">
        <v>4</v>
      </c>
      <c r="AF13" s="76">
        <v>3</v>
      </c>
      <c r="AG13" s="7">
        <v>4</v>
      </c>
      <c r="AH13" s="7">
        <v>2</v>
      </c>
      <c r="AI13" s="7">
        <v>4</v>
      </c>
      <c r="AJ13" s="7">
        <v>3</v>
      </c>
      <c r="AK13" s="7">
        <v>7</v>
      </c>
      <c r="AL13" s="7">
        <v>3</v>
      </c>
      <c r="AM13" s="7">
        <v>3</v>
      </c>
      <c r="AN13" s="7">
        <v>5</v>
      </c>
      <c r="AO13" s="9">
        <v>5</v>
      </c>
      <c r="AP13" s="2">
        <v>3</v>
      </c>
      <c r="AQ13" s="7">
        <v>5</v>
      </c>
      <c r="AR13" s="76">
        <v>2</v>
      </c>
      <c r="AS13" s="7">
        <v>5</v>
      </c>
      <c r="AT13" s="7">
        <v>3</v>
      </c>
      <c r="AU13" s="7">
        <v>0</v>
      </c>
      <c r="AV13" s="7">
        <v>4</v>
      </c>
      <c r="AW13" s="7">
        <v>6</v>
      </c>
      <c r="AX13" s="7">
        <v>1</v>
      </c>
      <c r="AY13" s="7">
        <v>4</v>
      </c>
      <c r="AZ13" s="7">
        <v>8</v>
      </c>
      <c r="BA13" s="9">
        <v>3</v>
      </c>
      <c r="BB13" s="2">
        <v>4</v>
      </c>
      <c r="BC13" s="7">
        <v>8</v>
      </c>
      <c r="BD13" s="7">
        <v>5</v>
      </c>
      <c r="BE13" s="7">
        <v>3</v>
      </c>
      <c r="BF13" s="7">
        <v>0</v>
      </c>
      <c r="BG13" s="7">
        <v>6</v>
      </c>
      <c r="BH13" s="7">
        <v>2</v>
      </c>
      <c r="BI13" s="7">
        <v>4</v>
      </c>
      <c r="BJ13" s="7">
        <v>5</v>
      </c>
      <c r="BK13" s="7">
        <v>3</v>
      </c>
      <c r="BL13" s="7">
        <v>5</v>
      </c>
      <c r="BM13" s="9">
        <v>10</v>
      </c>
      <c r="BN13" s="2">
        <v>4</v>
      </c>
      <c r="BO13" s="7">
        <v>1</v>
      </c>
      <c r="BP13" s="7">
        <v>0</v>
      </c>
      <c r="BQ13" s="7">
        <v>6</v>
      </c>
      <c r="BR13" s="7">
        <v>7</v>
      </c>
      <c r="BS13" s="7"/>
      <c r="BT13" s="7"/>
      <c r="BU13" s="7"/>
      <c r="BV13" s="7"/>
      <c r="BW13" s="7"/>
      <c r="BX13" s="7"/>
      <c r="BY13" s="9"/>
      <c r="BZ13" s="2"/>
      <c r="CA13" s="7"/>
      <c r="CB13" s="7"/>
      <c r="CC13" s="7"/>
      <c r="CD13" s="7"/>
      <c r="CE13" s="7"/>
      <c r="CF13" s="7"/>
      <c r="CG13" s="7"/>
      <c r="CH13" s="33"/>
      <c r="CI13" s="33"/>
      <c r="CJ13" s="33"/>
      <c r="CK13" s="10"/>
      <c r="CL13" s="35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4"/>
      <c r="CX13" s="35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4"/>
      <c r="DJ13" s="35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4"/>
      <c r="DV13" s="35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4"/>
      <c r="EH13" s="35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48"/>
      <c r="ET13" s="35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4"/>
      <c r="FF13" s="35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4"/>
    </row>
    <row r="14" spans="2:173" ht="15" x14ac:dyDescent="0.2">
      <c r="B14" s="11" t="s">
        <v>10</v>
      </c>
      <c r="C14" s="83">
        <f t="shared" si="15"/>
        <v>60</v>
      </c>
      <c r="D14" s="12">
        <f t="shared" si="16"/>
        <v>0</v>
      </c>
      <c r="E14" s="67">
        <f t="shared" si="17"/>
        <v>5</v>
      </c>
      <c r="F14" s="2">
        <v>1</v>
      </c>
      <c r="G14" s="7">
        <v>0</v>
      </c>
      <c r="H14" s="76">
        <v>2</v>
      </c>
      <c r="I14" s="7">
        <v>1</v>
      </c>
      <c r="J14" s="7">
        <v>0</v>
      </c>
      <c r="K14" s="7">
        <v>0</v>
      </c>
      <c r="L14" s="7">
        <v>1</v>
      </c>
      <c r="M14" s="7">
        <v>1</v>
      </c>
      <c r="N14" s="7">
        <v>0</v>
      </c>
      <c r="O14" s="7">
        <v>1</v>
      </c>
      <c r="P14" s="7">
        <v>1</v>
      </c>
      <c r="Q14" s="9">
        <v>0</v>
      </c>
      <c r="R14" s="2">
        <v>0</v>
      </c>
      <c r="S14" s="7">
        <v>0</v>
      </c>
      <c r="T14" s="76">
        <v>2</v>
      </c>
      <c r="U14" s="7">
        <v>0</v>
      </c>
      <c r="V14" s="7">
        <v>1</v>
      </c>
      <c r="W14" s="7">
        <v>0</v>
      </c>
      <c r="X14" s="7">
        <v>1</v>
      </c>
      <c r="Y14" s="7">
        <v>0</v>
      </c>
      <c r="Z14" s="7">
        <v>1</v>
      </c>
      <c r="AA14" s="7">
        <v>2</v>
      </c>
      <c r="AB14" s="7">
        <v>2</v>
      </c>
      <c r="AC14" s="9">
        <v>0</v>
      </c>
      <c r="AD14" s="2">
        <v>0</v>
      </c>
      <c r="AE14" s="7">
        <v>0</v>
      </c>
      <c r="AF14" s="76">
        <v>1</v>
      </c>
      <c r="AG14" s="7">
        <v>0</v>
      </c>
      <c r="AH14" s="7">
        <v>0</v>
      </c>
      <c r="AI14" s="7">
        <v>0</v>
      </c>
      <c r="AJ14" s="7">
        <v>5</v>
      </c>
      <c r="AK14" s="7">
        <v>0</v>
      </c>
      <c r="AL14" s="7">
        <v>2</v>
      </c>
      <c r="AM14" s="7">
        <v>1</v>
      </c>
      <c r="AN14" s="7">
        <v>2</v>
      </c>
      <c r="AO14" s="9">
        <v>0</v>
      </c>
      <c r="AP14" s="2">
        <v>2</v>
      </c>
      <c r="AQ14" s="7">
        <v>0</v>
      </c>
      <c r="AR14" s="76">
        <v>1</v>
      </c>
      <c r="AS14" s="7">
        <v>1</v>
      </c>
      <c r="AT14" s="7">
        <v>0</v>
      </c>
      <c r="AU14" s="7">
        <v>4</v>
      </c>
      <c r="AV14" s="7">
        <v>0</v>
      </c>
      <c r="AW14" s="7">
        <v>0</v>
      </c>
      <c r="AX14" s="7">
        <v>0</v>
      </c>
      <c r="AY14" s="7">
        <v>3</v>
      </c>
      <c r="AZ14" s="7">
        <v>0</v>
      </c>
      <c r="BA14" s="9">
        <v>0</v>
      </c>
      <c r="BB14" s="2">
        <v>1</v>
      </c>
      <c r="BC14" s="7">
        <v>0</v>
      </c>
      <c r="BD14" s="7">
        <v>1</v>
      </c>
      <c r="BE14" s="7">
        <v>0</v>
      </c>
      <c r="BF14" s="7">
        <v>3</v>
      </c>
      <c r="BG14" s="7">
        <v>1</v>
      </c>
      <c r="BH14" s="7">
        <v>0</v>
      </c>
      <c r="BI14" s="7">
        <v>2</v>
      </c>
      <c r="BJ14" s="7">
        <v>1</v>
      </c>
      <c r="BK14" s="7">
        <v>0</v>
      </c>
      <c r="BL14" s="7">
        <v>4</v>
      </c>
      <c r="BM14" s="9">
        <v>3</v>
      </c>
      <c r="BN14" s="2">
        <v>2</v>
      </c>
      <c r="BO14" s="7">
        <v>0</v>
      </c>
      <c r="BP14" s="7">
        <v>2</v>
      </c>
      <c r="BQ14" s="7">
        <v>1</v>
      </c>
      <c r="BR14" s="7">
        <v>0</v>
      </c>
      <c r="BS14" s="7"/>
      <c r="BT14" s="7"/>
      <c r="BU14" s="7"/>
      <c r="BV14" s="7"/>
      <c r="BW14" s="7"/>
      <c r="BX14" s="7"/>
      <c r="BY14" s="9"/>
      <c r="BZ14" s="2"/>
      <c r="CA14" s="7"/>
      <c r="CB14" s="7"/>
      <c r="CC14" s="7"/>
      <c r="CD14" s="7"/>
      <c r="CE14" s="7"/>
      <c r="CF14" s="7"/>
      <c r="CG14" s="7"/>
      <c r="CH14" s="33"/>
      <c r="CI14" s="33"/>
      <c r="CJ14" s="33"/>
      <c r="CK14" s="73"/>
      <c r="CL14" s="35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4"/>
      <c r="CX14" s="35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4"/>
      <c r="DJ14" s="35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4"/>
      <c r="DV14" s="35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4"/>
      <c r="EH14" s="35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48"/>
      <c r="ET14" s="35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4"/>
      <c r="FF14" s="35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4"/>
    </row>
    <row r="15" spans="2:173" ht="15" x14ac:dyDescent="0.2">
      <c r="B15" s="11" t="s">
        <v>4</v>
      </c>
      <c r="C15" s="83">
        <f t="shared" si="15"/>
        <v>479</v>
      </c>
      <c r="D15" s="12">
        <f t="shared" si="16"/>
        <v>0</v>
      </c>
      <c r="E15" s="67">
        <f t="shared" si="17"/>
        <v>16</v>
      </c>
      <c r="F15" s="2">
        <v>8</v>
      </c>
      <c r="G15" s="7">
        <v>6</v>
      </c>
      <c r="H15" s="76">
        <v>5</v>
      </c>
      <c r="I15" s="7">
        <v>10</v>
      </c>
      <c r="J15" s="7">
        <v>1</v>
      </c>
      <c r="K15" s="7">
        <v>4</v>
      </c>
      <c r="L15" s="7">
        <v>6</v>
      </c>
      <c r="M15" s="7">
        <v>3</v>
      </c>
      <c r="N15" s="7">
        <v>3</v>
      </c>
      <c r="O15" s="7">
        <v>11</v>
      </c>
      <c r="P15" s="7">
        <v>5</v>
      </c>
      <c r="Q15" s="9">
        <v>3</v>
      </c>
      <c r="R15" s="2">
        <v>9</v>
      </c>
      <c r="S15" s="7">
        <v>7</v>
      </c>
      <c r="T15" s="76">
        <v>2</v>
      </c>
      <c r="U15" s="7">
        <v>6</v>
      </c>
      <c r="V15" s="7">
        <v>7</v>
      </c>
      <c r="W15" s="7">
        <v>9</v>
      </c>
      <c r="X15" s="7">
        <v>12</v>
      </c>
      <c r="Y15" s="7">
        <v>5</v>
      </c>
      <c r="Z15" s="7">
        <v>13</v>
      </c>
      <c r="AA15" s="7">
        <v>7</v>
      </c>
      <c r="AB15" s="7">
        <v>16</v>
      </c>
      <c r="AC15" s="9">
        <v>2</v>
      </c>
      <c r="AD15" s="2">
        <v>8</v>
      </c>
      <c r="AE15" s="7">
        <v>7</v>
      </c>
      <c r="AF15" s="76">
        <v>5</v>
      </c>
      <c r="AG15" s="7">
        <v>6</v>
      </c>
      <c r="AH15" s="7">
        <v>5</v>
      </c>
      <c r="AI15" s="7">
        <v>5</v>
      </c>
      <c r="AJ15" s="7">
        <v>16</v>
      </c>
      <c r="AK15" s="7">
        <v>9</v>
      </c>
      <c r="AL15" s="7">
        <v>6</v>
      </c>
      <c r="AM15" s="7">
        <v>10</v>
      </c>
      <c r="AN15" s="7">
        <v>6</v>
      </c>
      <c r="AO15" s="9">
        <v>13</v>
      </c>
      <c r="AP15" s="2">
        <v>3</v>
      </c>
      <c r="AQ15" s="7">
        <v>4</v>
      </c>
      <c r="AR15" s="76">
        <v>3</v>
      </c>
      <c r="AS15" s="7">
        <v>13</v>
      </c>
      <c r="AT15" s="7">
        <v>12</v>
      </c>
      <c r="AU15" s="7">
        <v>8</v>
      </c>
      <c r="AV15" s="7">
        <v>7</v>
      </c>
      <c r="AW15" s="7">
        <v>12</v>
      </c>
      <c r="AX15" s="7">
        <v>4</v>
      </c>
      <c r="AY15" s="7">
        <v>7</v>
      </c>
      <c r="AZ15" s="7">
        <v>7</v>
      </c>
      <c r="BA15" s="9">
        <v>10</v>
      </c>
      <c r="BB15" s="2">
        <v>10</v>
      </c>
      <c r="BC15" s="7">
        <v>6</v>
      </c>
      <c r="BD15" s="7">
        <v>9</v>
      </c>
      <c r="BE15" s="7">
        <v>15</v>
      </c>
      <c r="BF15" s="7">
        <v>7</v>
      </c>
      <c r="BG15" s="7">
        <v>11</v>
      </c>
      <c r="BH15" s="7">
        <v>9</v>
      </c>
      <c r="BI15" s="7">
        <v>10</v>
      </c>
      <c r="BJ15" s="7">
        <v>11</v>
      </c>
      <c r="BK15" s="7">
        <v>7</v>
      </c>
      <c r="BL15" s="7">
        <v>0</v>
      </c>
      <c r="BM15" s="9">
        <v>5</v>
      </c>
      <c r="BN15" s="2">
        <v>7</v>
      </c>
      <c r="BO15" s="7">
        <v>9</v>
      </c>
      <c r="BP15" s="7">
        <v>8</v>
      </c>
      <c r="BQ15" s="7">
        <v>6</v>
      </c>
      <c r="BR15" s="7">
        <v>3</v>
      </c>
      <c r="BS15" s="7"/>
      <c r="BT15" s="7"/>
      <c r="BU15" s="7"/>
      <c r="BV15" s="7"/>
      <c r="BW15" s="7"/>
      <c r="BX15" s="7"/>
      <c r="BY15" s="9"/>
      <c r="BZ15" s="2"/>
      <c r="CA15" s="7"/>
      <c r="CB15" s="7"/>
      <c r="CC15" s="7"/>
      <c r="CD15" s="7"/>
      <c r="CE15" s="7"/>
      <c r="CF15" s="7"/>
      <c r="CG15" s="7"/>
      <c r="CH15" s="33"/>
      <c r="CI15" s="33"/>
      <c r="CJ15" s="33"/>
      <c r="CK15" s="10"/>
      <c r="CL15" s="35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4"/>
      <c r="CX15" s="35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4"/>
      <c r="DJ15" s="35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4"/>
      <c r="DV15" s="35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4"/>
      <c r="EH15" s="35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48"/>
      <c r="ET15" s="35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4"/>
      <c r="FF15" s="35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4"/>
    </row>
    <row r="16" spans="2:173" ht="15" x14ac:dyDescent="0.2">
      <c r="B16" s="11" t="s">
        <v>13</v>
      </c>
      <c r="C16" s="83">
        <f t="shared" si="15"/>
        <v>15</v>
      </c>
      <c r="D16" s="12">
        <f t="shared" si="16"/>
        <v>0</v>
      </c>
      <c r="E16" s="67">
        <f t="shared" si="17"/>
        <v>1</v>
      </c>
      <c r="F16" s="2">
        <v>1</v>
      </c>
      <c r="G16" s="7">
        <v>0</v>
      </c>
      <c r="H16" s="76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9">
        <v>1</v>
      </c>
      <c r="R16" s="2">
        <v>0</v>
      </c>
      <c r="S16" s="7">
        <v>0</v>
      </c>
      <c r="T16" s="76">
        <v>1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1</v>
      </c>
      <c r="AA16" s="7">
        <v>1</v>
      </c>
      <c r="AB16" s="7">
        <v>0</v>
      </c>
      <c r="AC16" s="9">
        <v>0</v>
      </c>
      <c r="AD16" s="2">
        <v>0</v>
      </c>
      <c r="AE16" s="7">
        <v>0</v>
      </c>
      <c r="AF16" s="76">
        <v>1</v>
      </c>
      <c r="AG16" s="7">
        <v>0</v>
      </c>
      <c r="AH16" s="7">
        <v>0</v>
      </c>
      <c r="AI16" s="7">
        <v>1</v>
      </c>
      <c r="AJ16" s="7">
        <v>1</v>
      </c>
      <c r="AK16" s="7">
        <v>0</v>
      </c>
      <c r="AL16" s="7">
        <v>0</v>
      </c>
      <c r="AM16" s="7">
        <v>0</v>
      </c>
      <c r="AN16" s="7">
        <v>0</v>
      </c>
      <c r="AO16" s="9">
        <v>0</v>
      </c>
      <c r="AP16" s="2">
        <v>0</v>
      </c>
      <c r="AQ16" s="7">
        <v>0</v>
      </c>
      <c r="AR16" s="76">
        <v>1</v>
      </c>
      <c r="AS16" s="7">
        <v>0</v>
      </c>
      <c r="AT16" s="7">
        <v>0</v>
      </c>
      <c r="AU16" s="7">
        <v>0</v>
      </c>
      <c r="AV16" s="7">
        <v>1</v>
      </c>
      <c r="AW16" s="7">
        <v>1</v>
      </c>
      <c r="AX16" s="7">
        <v>0</v>
      </c>
      <c r="AY16" s="7">
        <v>0</v>
      </c>
      <c r="AZ16" s="7">
        <v>0</v>
      </c>
      <c r="BA16" s="9">
        <v>0</v>
      </c>
      <c r="BB16" s="74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9">
        <v>0</v>
      </c>
      <c r="BN16" s="74">
        <v>1</v>
      </c>
      <c r="BO16" s="7">
        <v>0</v>
      </c>
      <c r="BP16" s="7">
        <v>0</v>
      </c>
      <c r="BQ16" s="7">
        <v>0</v>
      </c>
      <c r="BR16" s="7">
        <v>0</v>
      </c>
      <c r="BS16" s="7"/>
      <c r="BT16" s="7"/>
      <c r="BU16" s="7"/>
      <c r="BV16" s="7"/>
      <c r="BW16" s="7"/>
      <c r="BX16" s="7"/>
      <c r="BY16" s="9"/>
      <c r="BZ16" s="2"/>
      <c r="CA16" s="7"/>
      <c r="CB16" s="7"/>
      <c r="CC16" s="7"/>
      <c r="CD16" s="7"/>
      <c r="CE16" s="7"/>
      <c r="CF16" s="7"/>
      <c r="CG16" s="7"/>
      <c r="CH16" s="33"/>
      <c r="CI16" s="33"/>
      <c r="CJ16" s="33"/>
      <c r="CK16" s="10"/>
      <c r="CL16" s="35"/>
      <c r="CM16" s="73"/>
      <c r="CN16" s="33"/>
      <c r="CO16" s="73"/>
      <c r="CP16" s="33"/>
      <c r="CQ16" s="33"/>
      <c r="CR16" s="33"/>
      <c r="CS16" s="33"/>
      <c r="CT16" s="33"/>
      <c r="CU16" s="33"/>
      <c r="CV16" s="33"/>
      <c r="CW16" s="34"/>
      <c r="CX16" s="35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4"/>
      <c r="DJ16" s="35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4"/>
      <c r="DV16" s="35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4"/>
      <c r="EH16" s="35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48"/>
      <c r="ET16" s="35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4"/>
      <c r="FF16" s="35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4"/>
    </row>
    <row r="17" spans="1:173" ht="15" x14ac:dyDescent="0.2">
      <c r="B17" s="11" t="s">
        <v>5</v>
      </c>
      <c r="C17" s="83">
        <f t="shared" si="15"/>
        <v>190</v>
      </c>
      <c r="D17" s="12">
        <f t="shared" si="16"/>
        <v>0</v>
      </c>
      <c r="E17" s="67">
        <f t="shared" si="17"/>
        <v>12</v>
      </c>
      <c r="F17" s="2">
        <v>4</v>
      </c>
      <c r="G17" s="7">
        <v>2</v>
      </c>
      <c r="H17" s="76">
        <v>3</v>
      </c>
      <c r="I17" s="7">
        <v>4</v>
      </c>
      <c r="J17" s="7">
        <v>0</v>
      </c>
      <c r="K17" s="7">
        <v>1</v>
      </c>
      <c r="L17" s="7">
        <v>3</v>
      </c>
      <c r="M17" s="7">
        <v>0</v>
      </c>
      <c r="N17" s="7">
        <v>3</v>
      </c>
      <c r="O17" s="7">
        <v>2</v>
      </c>
      <c r="P17" s="7">
        <v>1</v>
      </c>
      <c r="Q17" s="9">
        <v>3</v>
      </c>
      <c r="R17" s="2">
        <v>3</v>
      </c>
      <c r="S17" s="7">
        <v>1</v>
      </c>
      <c r="T17" s="76">
        <v>1</v>
      </c>
      <c r="U17" s="7">
        <v>2</v>
      </c>
      <c r="V17" s="7">
        <v>3</v>
      </c>
      <c r="W17" s="7">
        <v>1</v>
      </c>
      <c r="X17" s="7">
        <v>1</v>
      </c>
      <c r="Y17" s="7">
        <v>3</v>
      </c>
      <c r="Z17" s="7">
        <v>2</v>
      </c>
      <c r="AA17" s="7">
        <v>1</v>
      </c>
      <c r="AB17" s="7">
        <v>4</v>
      </c>
      <c r="AC17" s="9">
        <v>3</v>
      </c>
      <c r="AD17" s="2">
        <v>1</v>
      </c>
      <c r="AE17" s="7">
        <v>0</v>
      </c>
      <c r="AF17" s="76">
        <v>6</v>
      </c>
      <c r="AG17" s="7">
        <v>6</v>
      </c>
      <c r="AH17" s="7">
        <v>4</v>
      </c>
      <c r="AI17" s="7">
        <v>2</v>
      </c>
      <c r="AJ17" s="7">
        <v>4</v>
      </c>
      <c r="AK17" s="7">
        <v>5</v>
      </c>
      <c r="AL17" s="7">
        <v>0</v>
      </c>
      <c r="AM17" s="7">
        <v>12</v>
      </c>
      <c r="AN17" s="7">
        <v>1</v>
      </c>
      <c r="AO17" s="9">
        <v>4</v>
      </c>
      <c r="AP17" s="2">
        <v>7</v>
      </c>
      <c r="AQ17" s="7">
        <v>3</v>
      </c>
      <c r="AR17" s="76">
        <v>1</v>
      </c>
      <c r="AS17" s="7">
        <v>4</v>
      </c>
      <c r="AT17" s="7">
        <v>3</v>
      </c>
      <c r="AU17" s="7">
        <v>0</v>
      </c>
      <c r="AV17" s="7">
        <v>8</v>
      </c>
      <c r="AW17" s="7">
        <v>3</v>
      </c>
      <c r="AX17" s="7">
        <v>3</v>
      </c>
      <c r="AY17" s="7">
        <v>6</v>
      </c>
      <c r="AZ17" s="7">
        <v>3</v>
      </c>
      <c r="BA17" s="9">
        <v>5</v>
      </c>
      <c r="BB17" s="2">
        <v>3</v>
      </c>
      <c r="BC17" s="7">
        <v>4</v>
      </c>
      <c r="BD17" s="7">
        <v>3</v>
      </c>
      <c r="BE17" s="7">
        <v>1</v>
      </c>
      <c r="BF17" s="7">
        <v>2</v>
      </c>
      <c r="BG17" s="7">
        <v>2</v>
      </c>
      <c r="BH17" s="7">
        <v>4</v>
      </c>
      <c r="BI17" s="7">
        <v>3</v>
      </c>
      <c r="BJ17" s="7">
        <v>3</v>
      </c>
      <c r="BK17" s="7">
        <v>1</v>
      </c>
      <c r="BL17" s="7">
        <v>3</v>
      </c>
      <c r="BM17" s="9">
        <v>3</v>
      </c>
      <c r="BN17" s="2">
        <v>3</v>
      </c>
      <c r="BO17" s="7">
        <v>3</v>
      </c>
      <c r="BP17" s="7">
        <v>4</v>
      </c>
      <c r="BQ17" s="7">
        <v>5</v>
      </c>
      <c r="BR17" s="7">
        <v>1</v>
      </c>
      <c r="BS17" s="7"/>
      <c r="BT17" s="7"/>
      <c r="BU17" s="7"/>
      <c r="BV17" s="7"/>
      <c r="BW17" s="7"/>
      <c r="BX17" s="7"/>
      <c r="BY17" s="9"/>
      <c r="BZ17" s="2"/>
      <c r="CA17" s="7"/>
      <c r="CB17" s="7"/>
      <c r="CC17" s="7"/>
      <c r="CD17" s="7"/>
      <c r="CE17" s="7"/>
      <c r="CF17" s="7"/>
      <c r="CG17" s="7"/>
      <c r="CH17" s="33"/>
      <c r="CI17" s="33"/>
      <c r="CJ17" s="33"/>
      <c r="CK17" s="10"/>
      <c r="CL17" s="35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4"/>
      <c r="CX17" s="35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4"/>
      <c r="DJ17" s="35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4"/>
      <c r="DV17" s="35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4"/>
      <c r="EH17" s="35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48"/>
      <c r="ET17" s="35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4"/>
      <c r="FF17" s="35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4"/>
    </row>
    <row r="18" spans="1:173" ht="15" x14ac:dyDescent="0.2">
      <c r="B18" s="11" t="s">
        <v>6</v>
      </c>
      <c r="C18" s="83">
        <f t="shared" si="15"/>
        <v>23</v>
      </c>
      <c r="D18" s="12">
        <f t="shared" si="16"/>
        <v>0</v>
      </c>
      <c r="E18" s="67">
        <f t="shared" si="17"/>
        <v>3</v>
      </c>
      <c r="F18" s="2">
        <v>1</v>
      </c>
      <c r="G18" s="7">
        <v>1</v>
      </c>
      <c r="H18" s="76">
        <v>1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9">
        <v>2</v>
      </c>
      <c r="R18" s="2">
        <v>0</v>
      </c>
      <c r="S18" s="7">
        <v>0</v>
      </c>
      <c r="T18" s="76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</v>
      </c>
      <c r="AA18" s="7">
        <v>0</v>
      </c>
      <c r="AB18" s="7">
        <v>0</v>
      </c>
      <c r="AC18" s="9">
        <v>0</v>
      </c>
      <c r="AD18" s="2">
        <v>3</v>
      </c>
      <c r="AE18" s="7">
        <v>1</v>
      </c>
      <c r="AF18" s="76">
        <v>1</v>
      </c>
      <c r="AG18" s="7">
        <v>0</v>
      </c>
      <c r="AH18" s="7">
        <v>0</v>
      </c>
      <c r="AI18" s="7">
        <v>1</v>
      </c>
      <c r="AJ18" s="7">
        <v>0</v>
      </c>
      <c r="AK18" s="7">
        <v>0</v>
      </c>
      <c r="AL18" s="7">
        <v>0</v>
      </c>
      <c r="AM18" s="7">
        <v>0</v>
      </c>
      <c r="AN18" s="7">
        <v>2</v>
      </c>
      <c r="AO18" s="9">
        <v>0</v>
      </c>
      <c r="AP18" s="2">
        <v>1</v>
      </c>
      <c r="AQ18" s="7">
        <v>1</v>
      </c>
      <c r="AR18" s="76">
        <v>1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1</v>
      </c>
      <c r="AY18" s="7">
        <v>0</v>
      </c>
      <c r="AZ18" s="7">
        <v>0</v>
      </c>
      <c r="BA18" s="9">
        <v>0</v>
      </c>
      <c r="BB18" s="2">
        <v>0</v>
      </c>
      <c r="BC18" s="7">
        <v>0</v>
      </c>
      <c r="BD18" s="7">
        <v>0</v>
      </c>
      <c r="BE18" s="7">
        <v>1</v>
      </c>
      <c r="BF18" s="7">
        <v>0</v>
      </c>
      <c r="BG18" s="7">
        <v>0</v>
      </c>
      <c r="BH18" s="7">
        <v>2</v>
      </c>
      <c r="BI18" s="7">
        <v>0</v>
      </c>
      <c r="BJ18" s="7">
        <v>0</v>
      </c>
      <c r="BK18" s="7">
        <v>0</v>
      </c>
      <c r="BL18" s="7">
        <v>0</v>
      </c>
      <c r="BM18" s="9">
        <v>0</v>
      </c>
      <c r="BN18" s="2">
        <v>0</v>
      </c>
      <c r="BO18" s="7">
        <v>1</v>
      </c>
      <c r="BP18" s="7">
        <v>0</v>
      </c>
      <c r="BQ18" s="7">
        <v>0</v>
      </c>
      <c r="BR18" s="7">
        <v>0</v>
      </c>
      <c r="BS18" s="7"/>
      <c r="BT18" s="7"/>
      <c r="BU18" s="7"/>
      <c r="BV18" s="7"/>
      <c r="BW18" s="7"/>
      <c r="BX18" s="7"/>
      <c r="BY18" s="9"/>
      <c r="BZ18" s="2"/>
      <c r="CA18" s="7"/>
      <c r="CB18" s="73"/>
      <c r="CC18" s="7"/>
      <c r="CD18" s="7"/>
      <c r="CE18" s="7"/>
      <c r="CF18" s="7"/>
      <c r="CG18" s="7"/>
      <c r="CH18" s="33"/>
      <c r="CI18" s="33"/>
      <c r="CJ18" s="33"/>
      <c r="CK18" s="10"/>
      <c r="CL18" s="35"/>
      <c r="CM18" s="33"/>
      <c r="CN18" s="33"/>
      <c r="CO18" s="33"/>
      <c r="CP18" s="33"/>
      <c r="CQ18" s="33"/>
      <c r="CR18" s="33"/>
      <c r="CS18" s="73"/>
      <c r="CT18" s="33"/>
      <c r="CU18" s="33"/>
      <c r="CV18" s="33"/>
      <c r="CW18" s="34"/>
      <c r="CX18" s="35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4"/>
      <c r="DJ18" s="35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4"/>
      <c r="DV18" s="35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4"/>
      <c r="EH18" s="35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48"/>
      <c r="ET18" s="35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4"/>
      <c r="FF18" s="35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4"/>
    </row>
    <row r="19" spans="1:173" ht="15" x14ac:dyDescent="0.2">
      <c r="B19" s="11" t="s">
        <v>7</v>
      </c>
      <c r="C19" s="83">
        <f t="shared" si="15"/>
        <v>110</v>
      </c>
      <c r="D19" s="12">
        <f t="shared" si="16"/>
        <v>0</v>
      </c>
      <c r="E19" s="67">
        <f t="shared" si="17"/>
        <v>10</v>
      </c>
      <c r="F19" s="2">
        <v>2</v>
      </c>
      <c r="G19" s="7">
        <v>2</v>
      </c>
      <c r="H19" s="76">
        <v>3</v>
      </c>
      <c r="I19" s="7">
        <v>1</v>
      </c>
      <c r="J19" s="7">
        <v>3</v>
      </c>
      <c r="K19" s="7">
        <v>4</v>
      </c>
      <c r="L19" s="7">
        <v>1</v>
      </c>
      <c r="M19" s="7">
        <v>0</v>
      </c>
      <c r="N19" s="7">
        <v>2</v>
      </c>
      <c r="O19" s="7">
        <v>1</v>
      </c>
      <c r="P19" s="7">
        <v>3</v>
      </c>
      <c r="Q19" s="9">
        <v>0</v>
      </c>
      <c r="R19" s="2">
        <v>1</v>
      </c>
      <c r="S19" s="7">
        <v>2</v>
      </c>
      <c r="T19" s="76">
        <v>2</v>
      </c>
      <c r="U19" s="7">
        <v>0</v>
      </c>
      <c r="V19" s="7">
        <v>1</v>
      </c>
      <c r="W19" s="7">
        <v>1</v>
      </c>
      <c r="X19" s="7">
        <v>0</v>
      </c>
      <c r="Y19" s="7">
        <v>5</v>
      </c>
      <c r="Z19" s="7">
        <v>0</v>
      </c>
      <c r="AA19" s="7">
        <v>2</v>
      </c>
      <c r="AB19" s="7">
        <v>1</v>
      </c>
      <c r="AC19" s="9">
        <v>2</v>
      </c>
      <c r="AD19" s="2">
        <v>0</v>
      </c>
      <c r="AE19" s="7">
        <v>0</v>
      </c>
      <c r="AF19" s="76">
        <v>1</v>
      </c>
      <c r="AG19" s="7">
        <v>0</v>
      </c>
      <c r="AH19" s="7">
        <v>0</v>
      </c>
      <c r="AI19" s="7">
        <v>1</v>
      </c>
      <c r="AJ19" s="7">
        <v>1</v>
      </c>
      <c r="AK19" s="7">
        <v>1</v>
      </c>
      <c r="AL19" s="7">
        <v>4</v>
      </c>
      <c r="AM19" s="7">
        <v>10</v>
      </c>
      <c r="AN19" s="7">
        <v>2</v>
      </c>
      <c r="AO19" s="9">
        <v>1</v>
      </c>
      <c r="AP19" s="2">
        <v>3</v>
      </c>
      <c r="AQ19" s="7">
        <v>3</v>
      </c>
      <c r="AR19" s="76">
        <v>2</v>
      </c>
      <c r="AS19" s="7">
        <v>1</v>
      </c>
      <c r="AT19" s="7">
        <v>0</v>
      </c>
      <c r="AU19" s="7">
        <v>6</v>
      </c>
      <c r="AV19" s="7">
        <v>1</v>
      </c>
      <c r="AW19" s="7">
        <v>0</v>
      </c>
      <c r="AX19" s="7">
        <v>9</v>
      </c>
      <c r="AY19" s="7">
        <v>0</v>
      </c>
      <c r="AZ19" s="7">
        <v>1</v>
      </c>
      <c r="BA19" s="9">
        <v>3</v>
      </c>
      <c r="BB19" s="2">
        <v>2</v>
      </c>
      <c r="BC19" s="7">
        <v>1</v>
      </c>
      <c r="BD19" s="7">
        <v>4</v>
      </c>
      <c r="BE19" s="7">
        <v>1</v>
      </c>
      <c r="BF19" s="7">
        <v>1</v>
      </c>
      <c r="BG19" s="7">
        <v>1</v>
      </c>
      <c r="BH19" s="7">
        <v>1</v>
      </c>
      <c r="BI19" s="7">
        <v>0</v>
      </c>
      <c r="BJ19" s="7">
        <v>0</v>
      </c>
      <c r="BK19" s="7">
        <v>0</v>
      </c>
      <c r="BL19" s="7">
        <v>2</v>
      </c>
      <c r="BM19" s="9">
        <v>1</v>
      </c>
      <c r="BN19" s="2">
        <v>2</v>
      </c>
      <c r="BO19" s="7">
        <v>3</v>
      </c>
      <c r="BP19" s="7">
        <v>2</v>
      </c>
      <c r="BQ19" s="7">
        <v>0</v>
      </c>
      <c r="BR19" s="7">
        <v>0</v>
      </c>
      <c r="BS19" s="7"/>
      <c r="BT19" s="7"/>
      <c r="BU19" s="7"/>
      <c r="BV19" s="7"/>
      <c r="BW19" s="7"/>
      <c r="BX19" s="7"/>
      <c r="BY19" s="9"/>
      <c r="BZ19" s="2"/>
      <c r="CA19" s="7"/>
      <c r="CB19" s="7"/>
      <c r="CC19" s="7"/>
      <c r="CD19" s="7"/>
      <c r="CE19" s="7"/>
      <c r="CF19" s="7"/>
      <c r="CG19" s="7"/>
      <c r="CH19" s="33"/>
      <c r="CI19" s="33"/>
      <c r="CJ19" s="33"/>
      <c r="CK19" s="10"/>
      <c r="CL19" s="35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4"/>
      <c r="CX19" s="35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4"/>
      <c r="DJ19" s="35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4"/>
      <c r="DV19" s="35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4"/>
      <c r="EH19" s="35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48"/>
      <c r="ET19" s="35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4"/>
      <c r="FF19" s="35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4"/>
    </row>
    <row r="20" spans="1:173" ht="16" thickBot="1" x14ac:dyDescent="0.25">
      <c r="B20" s="13" t="s">
        <v>8</v>
      </c>
      <c r="C20" s="88">
        <f t="shared" si="15"/>
        <v>2510</v>
      </c>
      <c r="D20" s="14">
        <f t="shared" si="16"/>
        <v>19</v>
      </c>
      <c r="E20" s="75">
        <f t="shared" si="17"/>
        <v>62</v>
      </c>
      <c r="F20" s="3">
        <v>38</v>
      </c>
      <c r="G20" s="4">
        <v>35</v>
      </c>
      <c r="H20" s="77">
        <v>37</v>
      </c>
      <c r="I20" s="4">
        <v>34</v>
      </c>
      <c r="J20" s="4">
        <v>44</v>
      </c>
      <c r="K20" s="4">
        <v>45</v>
      </c>
      <c r="L20" s="4">
        <v>56</v>
      </c>
      <c r="M20" s="4">
        <v>39</v>
      </c>
      <c r="N20" s="4">
        <v>28</v>
      </c>
      <c r="O20" s="4">
        <v>47</v>
      </c>
      <c r="P20" s="4">
        <v>41</v>
      </c>
      <c r="Q20" s="15">
        <v>38</v>
      </c>
      <c r="R20" s="3">
        <v>50</v>
      </c>
      <c r="S20" s="4">
        <v>33</v>
      </c>
      <c r="T20" s="77">
        <v>32</v>
      </c>
      <c r="U20" s="4">
        <v>31</v>
      </c>
      <c r="V20" s="4">
        <v>48</v>
      </c>
      <c r="W20" s="4">
        <v>49</v>
      </c>
      <c r="X20" s="4">
        <v>53</v>
      </c>
      <c r="Y20" s="4">
        <v>41</v>
      </c>
      <c r="Z20" s="4">
        <v>43</v>
      </c>
      <c r="AA20" s="4">
        <v>44</v>
      </c>
      <c r="AB20" s="4">
        <v>44</v>
      </c>
      <c r="AC20" s="15">
        <v>34</v>
      </c>
      <c r="AD20" s="3">
        <v>30</v>
      </c>
      <c r="AE20" s="4">
        <v>45</v>
      </c>
      <c r="AF20" s="77">
        <v>42</v>
      </c>
      <c r="AG20" s="4">
        <v>38</v>
      </c>
      <c r="AH20" s="4">
        <v>34</v>
      </c>
      <c r="AI20" s="4">
        <v>34</v>
      </c>
      <c r="AJ20" s="4">
        <v>19</v>
      </c>
      <c r="AK20" s="4">
        <v>24</v>
      </c>
      <c r="AL20" s="4">
        <v>32</v>
      </c>
      <c r="AM20" s="4">
        <v>31</v>
      </c>
      <c r="AN20" s="4">
        <v>38</v>
      </c>
      <c r="AO20" s="15">
        <v>37</v>
      </c>
      <c r="AP20" s="3">
        <v>25</v>
      </c>
      <c r="AQ20" s="4">
        <v>24</v>
      </c>
      <c r="AR20" s="77">
        <v>32</v>
      </c>
      <c r="AS20" s="4">
        <v>31</v>
      </c>
      <c r="AT20" s="4">
        <v>33</v>
      </c>
      <c r="AU20" s="4">
        <v>46</v>
      </c>
      <c r="AV20" s="4">
        <v>39</v>
      </c>
      <c r="AW20" s="4">
        <v>35</v>
      </c>
      <c r="AX20" s="4">
        <v>30</v>
      </c>
      <c r="AY20" s="4">
        <v>49</v>
      </c>
      <c r="AZ20" s="4">
        <v>34</v>
      </c>
      <c r="BA20" s="15">
        <v>32</v>
      </c>
      <c r="BB20" s="3">
        <v>42</v>
      </c>
      <c r="BC20" s="4">
        <v>37</v>
      </c>
      <c r="BD20" s="4">
        <v>40</v>
      </c>
      <c r="BE20" s="4">
        <v>36</v>
      </c>
      <c r="BF20" s="4">
        <v>47</v>
      </c>
      <c r="BG20" s="4">
        <v>52</v>
      </c>
      <c r="BH20" s="4">
        <v>62</v>
      </c>
      <c r="BI20" s="4">
        <v>38</v>
      </c>
      <c r="BJ20" s="4">
        <v>40</v>
      </c>
      <c r="BK20" s="4">
        <v>55</v>
      </c>
      <c r="BL20" s="4">
        <v>38</v>
      </c>
      <c r="BM20" s="15">
        <v>28</v>
      </c>
      <c r="BN20" s="3">
        <v>42</v>
      </c>
      <c r="BO20" s="4">
        <v>27</v>
      </c>
      <c r="BP20" s="4">
        <v>44</v>
      </c>
      <c r="BQ20" s="4">
        <v>43</v>
      </c>
      <c r="BR20" s="4">
        <v>41</v>
      </c>
      <c r="BS20" s="4"/>
      <c r="BT20" s="4"/>
      <c r="BU20" s="4"/>
      <c r="BV20" s="4"/>
      <c r="BW20" s="4"/>
      <c r="BX20" s="4"/>
      <c r="BY20" s="15"/>
      <c r="BZ20" s="3"/>
      <c r="CA20" s="4"/>
      <c r="CB20" s="4"/>
      <c r="CC20" s="4"/>
      <c r="CD20" s="4"/>
      <c r="CE20" s="4"/>
      <c r="CF20" s="4"/>
      <c r="CG20" s="4"/>
      <c r="CH20" s="36"/>
      <c r="CI20" s="36"/>
      <c r="CJ20" s="36"/>
      <c r="CK20" s="16"/>
      <c r="CL20" s="38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7"/>
      <c r="CX20" s="38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7"/>
      <c r="DJ20" s="38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7"/>
      <c r="DV20" s="38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7"/>
      <c r="EH20" s="38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49"/>
      <c r="ET20" s="38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7"/>
      <c r="FF20" s="38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7"/>
    </row>
    <row r="21" spans="1:173" ht="15" thickBot="1" x14ac:dyDescent="0.25"/>
    <row r="22" spans="1:173" ht="15" customHeight="1" x14ac:dyDescent="0.2">
      <c r="C22" s="184" t="s">
        <v>17</v>
      </c>
      <c r="D22" s="185"/>
      <c r="E22" s="185"/>
      <c r="F22" s="185"/>
      <c r="G22" s="185"/>
      <c r="H22" s="186"/>
      <c r="I22" s="132">
        <f>E1</f>
        <v>2021</v>
      </c>
      <c r="J22" s="133"/>
      <c r="K22" s="133"/>
      <c r="L22" s="133"/>
      <c r="M22" s="133"/>
      <c r="N22" s="134"/>
      <c r="O22" s="132">
        <f>Q1</f>
        <v>2022</v>
      </c>
      <c r="P22" s="133"/>
      <c r="Q22" s="133"/>
      <c r="R22" s="133"/>
      <c r="S22" s="133"/>
      <c r="T22" s="134"/>
      <c r="U22" s="132">
        <f>O22+1</f>
        <v>2023</v>
      </c>
      <c r="V22" s="133"/>
      <c r="W22" s="133"/>
      <c r="X22" s="133"/>
      <c r="Y22" s="133"/>
      <c r="Z22" s="134"/>
      <c r="AA22" s="132">
        <f t="shared" ref="AA22" si="18">U22+1</f>
        <v>2024</v>
      </c>
      <c r="AB22" s="133"/>
      <c r="AC22" s="133"/>
      <c r="AD22" s="133"/>
      <c r="AE22" s="133"/>
      <c r="AF22" s="134"/>
      <c r="AG22" s="132">
        <f t="shared" ref="AG22" si="19">AA22+1</f>
        <v>2025</v>
      </c>
      <c r="AH22" s="133"/>
      <c r="AI22" s="133"/>
      <c r="AJ22" s="133"/>
      <c r="AK22" s="133"/>
      <c r="AL22" s="134"/>
      <c r="AM22" s="132">
        <f t="shared" ref="AM22" si="20">AG22+1</f>
        <v>2026</v>
      </c>
      <c r="AN22" s="133"/>
      <c r="AO22" s="133"/>
      <c r="AP22" s="133"/>
      <c r="AQ22" s="133"/>
      <c r="AR22" s="134"/>
      <c r="AS22" s="132">
        <f t="shared" ref="AS22" si="21">AM22+1</f>
        <v>2027</v>
      </c>
      <c r="AT22" s="133"/>
      <c r="AU22" s="133"/>
      <c r="AV22" s="133"/>
      <c r="AW22" s="133"/>
      <c r="AX22" s="134"/>
      <c r="AY22" s="132">
        <f t="shared" ref="AY22" si="22">AS22+1</f>
        <v>2028</v>
      </c>
      <c r="AZ22" s="133"/>
      <c r="BA22" s="133"/>
      <c r="BB22" s="133"/>
      <c r="BC22" s="133"/>
      <c r="BD22" s="134"/>
      <c r="BE22" s="132">
        <v>2030</v>
      </c>
      <c r="BF22" s="133"/>
      <c r="BG22" s="133"/>
      <c r="BH22" s="133"/>
      <c r="BI22" s="133"/>
      <c r="BJ22" s="134"/>
      <c r="BK22" s="132">
        <v>2031</v>
      </c>
      <c r="BL22" s="133"/>
      <c r="BM22" s="133"/>
      <c r="BN22" s="133"/>
      <c r="BO22" s="133"/>
      <c r="BP22" s="134"/>
      <c r="BQ22" s="132">
        <v>2032</v>
      </c>
      <c r="BR22" s="133"/>
      <c r="BS22" s="133"/>
      <c r="BT22" s="133"/>
      <c r="BU22" s="133"/>
      <c r="BV22" s="134"/>
      <c r="BW22" s="132">
        <v>2033</v>
      </c>
      <c r="BX22" s="133"/>
      <c r="BY22" s="133"/>
      <c r="BZ22" s="133"/>
      <c r="CA22" s="133"/>
      <c r="CB22" s="134"/>
      <c r="CC22" s="132">
        <v>2034</v>
      </c>
      <c r="CD22" s="133"/>
      <c r="CE22" s="133"/>
      <c r="CF22" s="133"/>
      <c r="CG22" s="133"/>
      <c r="CH22" s="134"/>
      <c r="CI22" s="132">
        <v>2035</v>
      </c>
      <c r="CJ22" s="133"/>
      <c r="CK22" s="133"/>
      <c r="CL22" s="133"/>
      <c r="CM22" s="133"/>
      <c r="CN22" s="134"/>
    </row>
    <row r="23" spans="1:173" x14ac:dyDescent="0.2">
      <c r="C23" s="157" t="s">
        <v>18</v>
      </c>
      <c r="D23" s="158"/>
      <c r="E23" s="158" t="s">
        <v>16</v>
      </c>
      <c r="F23" s="158"/>
      <c r="G23" s="158" t="s">
        <v>15</v>
      </c>
      <c r="H23" s="195"/>
      <c r="I23" s="157" t="s">
        <v>18</v>
      </c>
      <c r="J23" s="158"/>
      <c r="K23" s="158" t="s">
        <v>16</v>
      </c>
      <c r="L23" s="158"/>
      <c r="M23" s="137" t="s">
        <v>15</v>
      </c>
      <c r="N23" s="138"/>
      <c r="O23" s="157" t="s">
        <v>18</v>
      </c>
      <c r="P23" s="158"/>
      <c r="Q23" s="158" t="s">
        <v>16</v>
      </c>
      <c r="R23" s="158"/>
      <c r="S23" s="137" t="s">
        <v>15</v>
      </c>
      <c r="T23" s="138"/>
      <c r="U23" s="157" t="s">
        <v>18</v>
      </c>
      <c r="V23" s="158"/>
      <c r="W23" s="158" t="s">
        <v>16</v>
      </c>
      <c r="X23" s="158"/>
      <c r="Y23" s="137" t="s">
        <v>15</v>
      </c>
      <c r="Z23" s="138"/>
      <c r="AA23" s="157" t="s">
        <v>18</v>
      </c>
      <c r="AB23" s="158"/>
      <c r="AC23" s="158" t="s">
        <v>16</v>
      </c>
      <c r="AD23" s="158"/>
      <c r="AE23" s="137" t="s">
        <v>15</v>
      </c>
      <c r="AF23" s="138"/>
      <c r="AG23" s="157" t="s">
        <v>18</v>
      </c>
      <c r="AH23" s="158"/>
      <c r="AI23" s="158" t="s">
        <v>16</v>
      </c>
      <c r="AJ23" s="158"/>
      <c r="AK23" s="137" t="s">
        <v>15</v>
      </c>
      <c r="AL23" s="138"/>
      <c r="AM23" s="157" t="s">
        <v>18</v>
      </c>
      <c r="AN23" s="158"/>
      <c r="AO23" s="158" t="s">
        <v>16</v>
      </c>
      <c r="AP23" s="158"/>
      <c r="AQ23" s="137" t="s">
        <v>15</v>
      </c>
      <c r="AR23" s="138"/>
      <c r="AS23" s="157" t="s">
        <v>18</v>
      </c>
      <c r="AT23" s="158"/>
      <c r="AU23" s="158" t="s">
        <v>16</v>
      </c>
      <c r="AV23" s="158"/>
      <c r="AW23" s="137" t="s">
        <v>15</v>
      </c>
      <c r="AX23" s="138"/>
      <c r="AY23" s="157" t="s">
        <v>18</v>
      </c>
      <c r="AZ23" s="158"/>
      <c r="BA23" s="158" t="s">
        <v>16</v>
      </c>
      <c r="BB23" s="158"/>
      <c r="BC23" s="137" t="s">
        <v>15</v>
      </c>
      <c r="BD23" s="138"/>
      <c r="BE23" s="157" t="s">
        <v>18</v>
      </c>
      <c r="BF23" s="158"/>
      <c r="BG23" s="158" t="s">
        <v>16</v>
      </c>
      <c r="BH23" s="158"/>
      <c r="BI23" s="137" t="s">
        <v>15</v>
      </c>
      <c r="BJ23" s="138"/>
      <c r="BK23" s="157" t="s">
        <v>18</v>
      </c>
      <c r="BL23" s="158"/>
      <c r="BM23" s="158" t="s">
        <v>16</v>
      </c>
      <c r="BN23" s="158"/>
      <c r="BO23" s="137" t="s">
        <v>15</v>
      </c>
      <c r="BP23" s="138"/>
      <c r="BQ23" s="157" t="s">
        <v>18</v>
      </c>
      <c r="BR23" s="158"/>
      <c r="BS23" s="158" t="s">
        <v>16</v>
      </c>
      <c r="BT23" s="158"/>
      <c r="BU23" s="137" t="s">
        <v>15</v>
      </c>
      <c r="BV23" s="138"/>
      <c r="BW23" s="135" t="s">
        <v>18</v>
      </c>
      <c r="BX23" s="136"/>
      <c r="BY23" s="137" t="s">
        <v>16</v>
      </c>
      <c r="BZ23" s="136"/>
      <c r="CA23" s="137" t="s">
        <v>15</v>
      </c>
      <c r="CB23" s="138"/>
      <c r="CC23" s="135" t="s">
        <v>18</v>
      </c>
      <c r="CD23" s="136"/>
      <c r="CE23" s="137" t="s">
        <v>16</v>
      </c>
      <c r="CF23" s="136"/>
      <c r="CG23" s="137" t="s">
        <v>15</v>
      </c>
      <c r="CH23" s="138"/>
      <c r="CI23" s="135" t="s">
        <v>18</v>
      </c>
      <c r="CJ23" s="136"/>
      <c r="CK23" s="137" t="s">
        <v>16</v>
      </c>
      <c r="CL23" s="136"/>
      <c r="CM23" s="137" t="s">
        <v>15</v>
      </c>
      <c r="CN23" s="138"/>
    </row>
    <row r="24" spans="1:173" s="17" customFormat="1" ht="15" customHeight="1" thickBot="1" x14ac:dyDescent="0.25">
      <c r="B24" s="18"/>
      <c r="C24" s="187">
        <f>SUM(I24:CN24)</f>
        <v>6164</v>
      </c>
      <c r="D24" s="188"/>
      <c r="E24" s="188"/>
      <c r="F24" s="188"/>
      <c r="G24" s="188"/>
      <c r="H24" s="189"/>
      <c r="I24" s="198">
        <f>SUM(F4:Q4)</f>
        <v>1246</v>
      </c>
      <c r="J24" s="199"/>
      <c r="K24" s="199"/>
      <c r="L24" s="199"/>
      <c r="M24" s="199"/>
      <c r="N24" s="200"/>
      <c r="O24" s="139">
        <f>SUM(R4:AC4)</f>
        <v>1338</v>
      </c>
      <c r="P24" s="140"/>
      <c r="Q24" s="140"/>
      <c r="R24" s="140"/>
      <c r="S24" s="140"/>
      <c r="T24" s="141"/>
      <c r="U24" s="139">
        <f>SUM(AD4:AO4)</f>
        <v>1042</v>
      </c>
      <c r="V24" s="140"/>
      <c r="W24" s="140"/>
      <c r="X24" s="140"/>
      <c r="Y24" s="140"/>
      <c r="Z24" s="141"/>
      <c r="AA24" s="139">
        <f>SUM(AP4:BA4)</f>
        <v>1003</v>
      </c>
      <c r="AB24" s="140"/>
      <c r="AC24" s="140"/>
      <c r="AD24" s="140"/>
      <c r="AE24" s="140"/>
      <c r="AF24" s="141"/>
      <c r="AG24" s="139">
        <f>SUM(BB4:BM4)</f>
        <v>1133</v>
      </c>
      <c r="AH24" s="140"/>
      <c r="AI24" s="140"/>
      <c r="AJ24" s="140"/>
      <c r="AK24" s="140"/>
      <c r="AL24" s="141"/>
      <c r="AM24" s="139">
        <f>SUM(AO26:AP39)</f>
        <v>402</v>
      </c>
      <c r="AN24" s="140"/>
      <c r="AO24" s="140"/>
      <c r="AP24" s="140"/>
      <c r="AQ24" s="140"/>
      <c r="AR24" s="141"/>
      <c r="AS24" s="139">
        <f>SUM(AU26:AV39)</f>
        <v>0</v>
      </c>
      <c r="AT24" s="140"/>
      <c r="AU24" s="140"/>
      <c r="AV24" s="140"/>
      <c r="AW24" s="140"/>
      <c r="AX24" s="141"/>
      <c r="AY24" s="139">
        <f t="shared" ref="AY24" si="23">SUM(BA26:BB39)</f>
        <v>0</v>
      </c>
      <c r="AZ24" s="140"/>
      <c r="BA24" s="140"/>
      <c r="BB24" s="140"/>
      <c r="BC24" s="140"/>
      <c r="BD24" s="141"/>
      <c r="BE24" s="139">
        <f t="shared" ref="BE24" si="24">SUM(BG26:BH39)</f>
        <v>0</v>
      </c>
      <c r="BF24" s="140"/>
      <c r="BG24" s="140"/>
      <c r="BH24" s="140"/>
      <c r="BI24" s="140"/>
      <c r="BJ24" s="141"/>
      <c r="BK24" s="139">
        <f t="shared" ref="BK24" si="25">SUM(BM26:BN39)</f>
        <v>0</v>
      </c>
      <c r="BL24" s="140"/>
      <c r="BM24" s="140"/>
      <c r="BN24" s="140"/>
      <c r="BO24" s="140"/>
      <c r="BP24" s="141"/>
      <c r="BQ24" s="139">
        <f t="shared" ref="BQ24" si="26">SUM(BS26:BT39)</f>
        <v>0</v>
      </c>
      <c r="BR24" s="140"/>
      <c r="BS24" s="140"/>
      <c r="BT24" s="140"/>
      <c r="BU24" s="140"/>
      <c r="BV24" s="141"/>
      <c r="BW24" s="139">
        <f t="shared" ref="BW24" si="27">SUM(BY26:BZ39)</f>
        <v>0</v>
      </c>
      <c r="BX24" s="140"/>
      <c r="BY24" s="140"/>
      <c r="BZ24" s="140"/>
      <c r="CA24" s="140"/>
      <c r="CB24" s="141"/>
      <c r="CC24" s="139">
        <f t="shared" ref="CC24" si="28">SUM(CE26:CF39)</f>
        <v>0</v>
      </c>
      <c r="CD24" s="140"/>
      <c r="CE24" s="140"/>
      <c r="CF24" s="140"/>
      <c r="CG24" s="140"/>
      <c r="CH24" s="141"/>
      <c r="CI24" s="139">
        <f t="shared" ref="CI24" si="29">SUM(CK26:CL39)</f>
        <v>0</v>
      </c>
      <c r="CJ24" s="140"/>
      <c r="CK24" s="140"/>
      <c r="CL24" s="140"/>
      <c r="CM24" s="140"/>
      <c r="CN24" s="141"/>
    </row>
    <row r="25" spans="1:173" ht="15" thickBot="1" x14ac:dyDescent="0.25">
      <c r="E25" s="5"/>
      <c r="F25" s="5"/>
      <c r="G25" s="5"/>
      <c r="H25" s="5"/>
      <c r="I25" s="142"/>
      <c r="J25" s="142"/>
      <c r="K25" s="142"/>
      <c r="L25" s="142"/>
      <c r="M25" s="142"/>
      <c r="N25" s="142"/>
      <c r="O25" s="142"/>
      <c r="P25" s="142"/>
      <c r="Q25" s="143"/>
      <c r="R25" s="142"/>
      <c r="S25" s="144"/>
      <c r="T25" s="144"/>
      <c r="U25" s="142"/>
      <c r="V25" s="142"/>
      <c r="W25" s="143"/>
      <c r="X25" s="142"/>
      <c r="Y25" s="144"/>
      <c r="Z25" s="144"/>
      <c r="AA25" s="142"/>
      <c r="AB25" s="142"/>
      <c r="AC25" s="143"/>
      <c r="AD25" s="142"/>
      <c r="AE25" s="144"/>
      <c r="AF25" s="144"/>
      <c r="AG25" s="142"/>
      <c r="AH25" s="142"/>
      <c r="AI25" s="143"/>
      <c r="AJ25" s="142"/>
      <c r="AK25" s="144"/>
      <c r="AL25" s="144"/>
      <c r="AM25" s="142"/>
      <c r="AN25" s="142"/>
      <c r="AO25" s="143"/>
      <c r="AP25" s="142"/>
      <c r="AQ25" s="144"/>
      <c r="AR25" s="144"/>
      <c r="AS25" s="142"/>
      <c r="AT25" s="142"/>
      <c r="AU25" s="143"/>
      <c r="AV25" s="142"/>
      <c r="AW25" s="144"/>
      <c r="AX25" s="144"/>
      <c r="AY25" s="142"/>
      <c r="AZ25" s="142"/>
      <c r="BA25" s="143"/>
      <c r="BB25" s="142"/>
      <c r="BC25" s="144"/>
      <c r="BD25" s="144"/>
      <c r="BE25" s="142"/>
      <c r="BF25" s="142"/>
      <c r="BG25" s="143"/>
      <c r="BH25" s="142"/>
      <c r="BI25" s="144"/>
      <c r="BJ25" s="144"/>
      <c r="BK25" s="142"/>
      <c r="BL25" s="142"/>
      <c r="BM25" s="143"/>
      <c r="BN25" s="142"/>
      <c r="BO25" s="144"/>
      <c r="BP25" s="144"/>
      <c r="BQ25" s="142"/>
      <c r="BR25" s="142"/>
      <c r="BS25" s="143"/>
      <c r="BT25" s="142"/>
      <c r="BU25" s="144"/>
      <c r="BV25" s="144"/>
      <c r="BW25" s="142"/>
      <c r="BX25" s="142"/>
      <c r="BY25" s="143"/>
      <c r="BZ25" s="142"/>
      <c r="CA25" s="144"/>
      <c r="CB25" s="144"/>
      <c r="CC25" s="142"/>
      <c r="CD25" s="142"/>
      <c r="CE25" s="143"/>
      <c r="CF25" s="142"/>
      <c r="CG25" s="144"/>
      <c r="CH25" s="144"/>
      <c r="CI25" s="142"/>
      <c r="CJ25" s="142"/>
      <c r="CK25" s="143"/>
      <c r="CL25" s="142"/>
      <c r="CM25" s="144"/>
      <c r="CN25" s="144"/>
    </row>
    <row r="26" spans="1:173" s="8" customFormat="1" ht="15" customHeight="1" x14ac:dyDescent="0.2">
      <c r="A26" s="8">
        <f>C26</f>
        <v>2</v>
      </c>
      <c r="B26" s="51" t="s">
        <v>0</v>
      </c>
      <c r="C26" s="182">
        <f>_xlfn.RANK.EQ(E26,$E$26:$F$39)</f>
        <v>2</v>
      </c>
      <c r="D26" s="183"/>
      <c r="E26" s="197">
        <f>SUM(K26,Q26,W26,AC26,AI26,AO26,AU26,BA26,BG26,BM26,BS26,BY26,CE26,CK26)</f>
        <v>1606</v>
      </c>
      <c r="F26" s="183"/>
      <c r="G26" s="148">
        <f>E26/$C$24</f>
        <v>0.26054510058403635</v>
      </c>
      <c r="H26" s="149"/>
      <c r="I26" s="182">
        <f>_xlfn.RANK.EQ(K26,$K$26:$L$39)</f>
        <v>2</v>
      </c>
      <c r="J26" s="183"/>
      <c r="K26" s="201">
        <f t="shared" ref="K26:K39" si="30">SUM(F7:Q7)</f>
        <v>389</v>
      </c>
      <c r="L26" s="201"/>
      <c r="M26" s="148">
        <f t="shared" ref="M26" si="31">K26/$I$24</f>
        <v>0.31219903691813805</v>
      </c>
      <c r="N26" s="149"/>
      <c r="O26" s="145">
        <f>_xlfn.RANK.EQ(Q26,$Q$26:$R$39)</f>
        <v>2</v>
      </c>
      <c r="P26" s="146"/>
      <c r="Q26" s="147">
        <f t="shared" ref="Q26:Q39" si="32">SUM(R7:AC7)</f>
        <v>432</v>
      </c>
      <c r="R26" s="147"/>
      <c r="S26" s="148">
        <f>Q26/$O$24</f>
        <v>0.32286995515695066</v>
      </c>
      <c r="T26" s="149"/>
      <c r="U26" s="145">
        <f>_xlfn.RANK.EQ(W26,$W$26:$X$39)</f>
        <v>2</v>
      </c>
      <c r="V26" s="146"/>
      <c r="W26" s="147">
        <f t="shared" ref="W26:W39" si="33">SUM(AD7:AO7)</f>
        <v>267</v>
      </c>
      <c r="X26" s="147"/>
      <c r="Y26" s="148">
        <f>W26/$U$24</f>
        <v>0.2562380038387716</v>
      </c>
      <c r="Z26" s="149"/>
      <c r="AA26" s="145">
        <f>_xlfn.RANK.EQ(AC26,$AC$26:$AD$39)</f>
        <v>2</v>
      </c>
      <c r="AB26" s="146"/>
      <c r="AC26" s="147">
        <f t="shared" ref="AC26:AC39" si="34">SUM(AP7:BA7)</f>
        <v>221</v>
      </c>
      <c r="AD26" s="147"/>
      <c r="AE26" s="148">
        <f>AC26/$AA$24</f>
        <v>0.22033898305084745</v>
      </c>
      <c r="AF26" s="149"/>
      <c r="AG26" s="145">
        <f>_xlfn.RANK.EQ(AI26,$AI$26:$AJ$39)</f>
        <v>2</v>
      </c>
      <c r="AH26" s="146"/>
      <c r="AI26" s="147">
        <f t="shared" ref="AI26:AI39" si="35">SUM(BB7:BM7)</f>
        <v>233</v>
      </c>
      <c r="AJ26" s="147"/>
      <c r="AK26" s="148">
        <f>AI26/$AG$24</f>
        <v>0.20564872021182701</v>
      </c>
      <c r="AL26" s="149"/>
      <c r="AM26" s="145">
        <f>_xlfn.RANK.EQ(AO26,$AO$26:$AP$39)</f>
        <v>2</v>
      </c>
      <c r="AN26" s="146"/>
      <c r="AO26" s="147">
        <f t="shared" ref="AO26:AO39" si="36">SUM(BN7:BY7)</f>
        <v>64</v>
      </c>
      <c r="AP26" s="147"/>
      <c r="AQ26" s="148">
        <f>AO26/$AM$24</f>
        <v>0.15920398009950248</v>
      </c>
      <c r="AR26" s="149"/>
      <c r="AS26" s="145">
        <f>_xlfn.RANK.EQ(AU26,$AU$26:$AV$39)</f>
        <v>1</v>
      </c>
      <c r="AT26" s="146"/>
      <c r="AU26" s="147">
        <f t="shared" ref="AU26:AU39" si="37">SUM(BZ7:CK7)</f>
        <v>0</v>
      </c>
      <c r="AV26" s="147"/>
      <c r="AW26" s="148" t="e">
        <f>AU26/$AS$24</f>
        <v>#DIV/0!</v>
      </c>
      <c r="AX26" s="149"/>
      <c r="AY26" s="145">
        <f>_xlfn.RANK.EQ(BA26,$BA$26:$BB$39)</f>
        <v>1</v>
      </c>
      <c r="AZ26" s="146"/>
      <c r="BA26" s="147">
        <f t="shared" ref="BA26:BA39" si="38">SUM(CL7:CW7)</f>
        <v>0</v>
      </c>
      <c r="BB26" s="147"/>
      <c r="BC26" s="148" t="e">
        <f>BA26/$AY$24</f>
        <v>#DIV/0!</v>
      </c>
      <c r="BD26" s="149"/>
      <c r="BE26" s="145">
        <f>_xlfn.RANK.EQ(BG26,$BG$26:$BH$39)</f>
        <v>1</v>
      </c>
      <c r="BF26" s="146"/>
      <c r="BG26" s="147">
        <f t="shared" ref="BG26:BG39" si="39">SUM(CX7:DI7)</f>
        <v>0</v>
      </c>
      <c r="BH26" s="147"/>
      <c r="BI26" s="148" t="e">
        <f>BG26/$BE$24</f>
        <v>#DIV/0!</v>
      </c>
      <c r="BJ26" s="149"/>
      <c r="BK26" s="145">
        <f>_xlfn.RANK.EQ(BM26,$BG$26:$BH$39)</f>
        <v>1</v>
      </c>
      <c r="BL26" s="146"/>
      <c r="BM26" s="147"/>
      <c r="BN26" s="147"/>
      <c r="BO26" s="148"/>
      <c r="BP26" s="149"/>
      <c r="BQ26" s="145">
        <f>_xlfn.RANK.EQ(BS26,$BG$26:$BH$39)</f>
        <v>1</v>
      </c>
      <c r="BR26" s="146"/>
      <c r="BS26" s="147"/>
      <c r="BT26" s="147"/>
      <c r="BU26" s="148"/>
      <c r="BV26" s="149"/>
      <c r="BW26" s="145">
        <f>_xlfn.RANK.EQ(BY26,$BG$26:$BH$39)</f>
        <v>1</v>
      </c>
      <c r="BX26" s="146"/>
      <c r="BY26" s="147"/>
      <c r="BZ26" s="147"/>
      <c r="CA26" s="148"/>
      <c r="CB26" s="149"/>
      <c r="CC26" s="145">
        <f>_xlfn.RANK.EQ(CE26,$BG$26:$BH$39)</f>
        <v>1</v>
      </c>
      <c r="CD26" s="146"/>
      <c r="CE26" s="147"/>
      <c r="CF26" s="147"/>
      <c r="CG26" s="148"/>
      <c r="CH26" s="149"/>
      <c r="CI26" s="145">
        <f>_xlfn.RANK.EQ(CK26,$BG$26:$BH$39)</f>
        <v>1</v>
      </c>
      <c r="CJ26" s="146"/>
      <c r="CK26" s="147"/>
      <c r="CL26" s="147"/>
      <c r="CM26" s="148"/>
      <c r="CN26" s="149"/>
      <c r="CP26" s="19" t="str">
        <f t="shared" ref="CP26:CP39" si="40">B26</f>
        <v>Anti-social behaviour</v>
      </c>
    </row>
    <row r="27" spans="1:173" s="8" customFormat="1" x14ac:dyDescent="0.2">
      <c r="A27" s="8">
        <f t="shared" ref="A27:A39" si="41">C27</f>
        <v>12</v>
      </c>
      <c r="B27" s="52" t="s">
        <v>12</v>
      </c>
      <c r="C27" s="180">
        <f t="shared" ref="C27:C39" si="42">_xlfn.RANK.EQ(E27,$E$26:$F$39)</f>
        <v>12</v>
      </c>
      <c r="D27" s="169"/>
      <c r="E27" s="168">
        <f t="shared" ref="E27:E39" si="43">SUM(K27,Q27,W27,AC27,AI27,AO27,AU27,BA27,BG27,BM27,BS27,BY27,CE27,CK27)</f>
        <v>28</v>
      </c>
      <c r="F27" s="169"/>
      <c r="G27" s="130">
        <f t="shared" ref="G27:G39" si="44">E27/$C$24</f>
        <v>4.5425048669695007E-3</v>
      </c>
      <c r="H27" s="131"/>
      <c r="I27" s="180">
        <f t="shared" ref="I27:I39" si="45">_xlfn.RANK.EQ(K27,$K$26:$L$39)</f>
        <v>11</v>
      </c>
      <c r="J27" s="169"/>
      <c r="K27" s="167">
        <f t="shared" si="30"/>
        <v>9</v>
      </c>
      <c r="L27" s="167"/>
      <c r="M27" s="130">
        <f t="shared" ref="M27:M39" si="46">K27/$I$24</f>
        <v>7.2231139646869984E-3</v>
      </c>
      <c r="N27" s="131"/>
      <c r="O27" s="127">
        <f t="shared" ref="O27:O39" si="47">_xlfn.RANK.EQ(Q27,$Q$26:$R$39)</f>
        <v>12</v>
      </c>
      <c r="P27" s="128"/>
      <c r="Q27" s="129">
        <f t="shared" si="32"/>
        <v>5</v>
      </c>
      <c r="R27" s="129"/>
      <c r="S27" s="130">
        <f t="shared" ref="S27:S39" si="48">Q27/$O$24</f>
        <v>3.7369207772795215E-3</v>
      </c>
      <c r="T27" s="131"/>
      <c r="U27" s="127">
        <f t="shared" ref="U27:U39" si="49">_xlfn.RANK.EQ(W27,$W$26:$X$39)</f>
        <v>13</v>
      </c>
      <c r="V27" s="128"/>
      <c r="W27" s="129">
        <f t="shared" si="33"/>
        <v>4</v>
      </c>
      <c r="X27" s="129"/>
      <c r="Y27" s="130">
        <f t="shared" ref="Y27:Y39" si="50">W27/$U$24</f>
        <v>3.838771593090211E-3</v>
      </c>
      <c r="Z27" s="131"/>
      <c r="AA27" s="127">
        <f t="shared" ref="AA27:AA39" si="51">_xlfn.RANK.EQ(AC27,$AC$26:$AD$39)</f>
        <v>12</v>
      </c>
      <c r="AB27" s="128"/>
      <c r="AC27" s="129">
        <f t="shared" si="34"/>
        <v>5</v>
      </c>
      <c r="AD27" s="129"/>
      <c r="AE27" s="130">
        <f t="shared" ref="AE27:AE39" si="52">AC27/$AA$24</f>
        <v>4.9850448654037887E-3</v>
      </c>
      <c r="AF27" s="131"/>
      <c r="AG27" s="127">
        <f t="shared" ref="AG27:AG39" si="53">_xlfn.RANK.EQ(AI27,$AI$26:$AJ$39)</f>
        <v>12</v>
      </c>
      <c r="AH27" s="128"/>
      <c r="AI27" s="129">
        <f t="shared" si="35"/>
        <v>4</v>
      </c>
      <c r="AJ27" s="129"/>
      <c r="AK27" s="130">
        <f t="shared" ref="AK27:AK39" si="54">AI27/$AG$24</f>
        <v>3.5304501323918801E-3</v>
      </c>
      <c r="AL27" s="131"/>
      <c r="AM27" s="127">
        <f t="shared" ref="AM27:AM39" si="55">_xlfn.RANK.EQ(AO27,$AO$26:$AP$39)</f>
        <v>12</v>
      </c>
      <c r="AN27" s="128"/>
      <c r="AO27" s="129">
        <f t="shared" si="36"/>
        <v>1</v>
      </c>
      <c r="AP27" s="129"/>
      <c r="AQ27" s="130">
        <f t="shared" ref="AQ27:AQ39" si="56">AO27/$AM$24</f>
        <v>2.4875621890547263E-3</v>
      </c>
      <c r="AR27" s="131"/>
      <c r="AS27" s="127">
        <f t="shared" ref="AS27:AS39" si="57">_xlfn.RANK.EQ(AU27,$AU$26:$AV$39)</f>
        <v>1</v>
      </c>
      <c r="AT27" s="128"/>
      <c r="AU27" s="129">
        <f t="shared" si="37"/>
        <v>0</v>
      </c>
      <c r="AV27" s="129"/>
      <c r="AW27" s="130" t="e">
        <f t="shared" ref="AW27:AW39" si="58">AU27/$AS$24</f>
        <v>#DIV/0!</v>
      </c>
      <c r="AX27" s="131"/>
      <c r="AY27" s="127">
        <f t="shared" ref="AY27:AY39" si="59">_xlfn.RANK.EQ(BA27,$BA$26:$BB$39)</f>
        <v>1</v>
      </c>
      <c r="AZ27" s="128"/>
      <c r="BA27" s="129">
        <f t="shared" si="38"/>
        <v>0</v>
      </c>
      <c r="BB27" s="129"/>
      <c r="BC27" s="130" t="e">
        <f t="shared" ref="BC27:BC39" si="60">BA27/$AY$24</f>
        <v>#DIV/0!</v>
      </c>
      <c r="BD27" s="131"/>
      <c r="BE27" s="127">
        <f t="shared" ref="BE27:BE39" si="61">_xlfn.RANK.EQ(BG27,$BG$26:$BH$39)</f>
        <v>1</v>
      </c>
      <c r="BF27" s="128"/>
      <c r="BG27" s="129">
        <f t="shared" si="39"/>
        <v>0</v>
      </c>
      <c r="BH27" s="129"/>
      <c r="BI27" s="130" t="e">
        <f t="shared" ref="BI27:BI39" si="62">BG27/$BE$24</f>
        <v>#DIV/0!</v>
      </c>
      <c r="BJ27" s="131"/>
      <c r="BK27" s="127">
        <f t="shared" ref="BK27:BK39" si="63">_xlfn.RANK.EQ(BM27,$BG$26:$BH$39)</f>
        <v>1</v>
      </c>
      <c r="BL27" s="128"/>
      <c r="BM27" s="129"/>
      <c r="BN27" s="129"/>
      <c r="BO27" s="130"/>
      <c r="BP27" s="131"/>
      <c r="BQ27" s="127">
        <f t="shared" ref="BQ27:BQ39" si="64">_xlfn.RANK.EQ(BS27,$BG$26:$BH$39)</f>
        <v>1</v>
      </c>
      <c r="BR27" s="128"/>
      <c r="BS27" s="129"/>
      <c r="BT27" s="129"/>
      <c r="BU27" s="130"/>
      <c r="BV27" s="131"/>
      <c r="BW27" s="127">
        <f t="shared" ref="BW27:BW39" si="65">_xlfn.RANK.EQ(BY27,$BG$26:$BH$39)</f>
        <v>1</v>
      </c>
      <c r="BX27" s="128"/>
      <c r="BY27" s="129"/>
      <c r="BZ27" s="129"/>
      <c r="CA27" s="130"/>
      <c r="CB27" s="131"/>
      <c r="CC27" s="127">
        <f t="shared" ref="CC27:CC39" si="66">_xlfn.RANK.EQ(CE27,$BG$26:$BH$39)</f>
        <v>1</v>
      </c>
      <c r="CD27" s="128"/>
      <c r="CE27" s="129"/>
      <c r="CF27" s="129"/>
      <c r="CG27" s="130"/>
      <c r="CH27" s="131"/>
      <c r="CI27" s="127">
        <f t="shared" ref="CI27:CI39" si="67">_xlfn.RANK.EQ(CK27,$BG$26:$BH$39)</f>
        <v>1</v>
      </c>
      <c r="CJ27" s="128"/>
      <c r="CK27" s="129"/>
      <c r="CL27" s="129"/>
      <c r="CM27" s="130"/>
      <c r="CN27" s="131"/>
      <c r="CP27" s="19" t="str">
        <f t="shared" si="40"/>
        <v>Bicycle theft</v>
      </c>
    </row>
    <row r="28" spans="1:173" s="8" customFormat="1" x14ac:dyDescent="0.2">
      <c r="A28" s="8">
        <f t="shared" si="41"/>
        <v>9</v>
      </c>
      <c r="B28" s="52" t="s">
        <v>1</v>
      </c>
      <c r="C28" s="180">
        <f t="shared" si="42"/>
        <v>9</v>
      </c>
      <c r="D28" s="169"/>
      <c r="E28" s="168">
        <f t="shared" si="43"/>
        <v>110</v>
      </c>
      <c r="F28" s="169"/>
      <c r="G28" s="130">
        <f t="shared" si="44"/>
        <v>1.7845554834523037E-2</v>
      </c>
      <c r="H28" s="131"/>
      <c r="I28" s="180">
        <f t="shared" si="45"/>
        <v>10</v>
      </c>
      <c r="J28" s="169"/>
      <c r="K28" s="167">
        <f t="shared" si="30"/>
        <v>19</v>
      </c>
      <c r="L28" s="167"/>
      <c r="M28" s="130">
        <f t="shared" si="46"/>
        <v>1.5248796147672551E-2</v>
      </c>
      <c r="N28" s="131"/>
      <c r="O28" s="127">
        <f t="shared" si="47"/>
        <v>6</v>
      </c>
      <c r="P28" s="128"/>
      <c r="Q28" s="129">
        <f t="shared" si="32"/>
        <v>31</v>
      </c>
      <c r="R28" s="129"/>
      <c r="S28" s="130">
        <f t="shared" si="48"/>
        <v>2.3168908819133034E-2</v>
      </c>
      <c r="T28" s="131"/>
      <c r="U28" s="127">
        <f t="shared" si="49"/>
        <v>8</v>
      </c>
      <c r="V28" s="128"/>
      <c r="W28" s="129">
        <f t="shared" si="33"/>
        <v>20</v>
      </c>
      <c r="X28" s="129"/>
      <c r="Y28" s="130">
        <f t="shared" si="50"/>
        <v>1.9193857965451054E-2</v>
      </c>
      <c r="Z28" s="131"/>
      <c r="AA28" s="127">
        <f t="shared" si="51"/>
        <v>9</v>
      </c>
      <c r="AB28" s="128"/>
      <c r="AC28" s="129">
        <f t="shared" si="34"/>
        <v>19</v>
      </c>
      <c r="AD28" s="129"/>
      <c r="AE28" s="130">
        <f t="shared" si="52"/>
        <v>1.8943170488534396E-2</v>
      </c>
      <c r="AF28" s="131"/>
      <c r="AG28" s="127">
        <f t="shared" si="53"/>
        <v>11</v>
      </c>
      <c r="AH28" s="128"/>
      <c r="AI28" s="129">
        <f t="shared" si="35"/>
        <v>11</v>
      </c>
      <c r="AJ28" s="129"/>
      <c r="AK28" s="130">
        <f t="shared" si="54"/>
        <v>9.7087378640776691E-3</v>
      </c>
      <c r="AL28" s="131"/>
      <c r="AM28" s="127">
        <f t="shared" si="55"/>
        <v>8</v>
      </c>
      <c r="AN28" s="128"/>
      <c r="AO28" s="129">
        <f t="shared" si="36"/>
        <v>10</v>
      </c>
      <c r="AP28" s="129"/>
      <c r="AQ28" s="130">
        <f t="shared" si="56"/>
        <v>2.4875621890547265E-2</v>
      </c>
      <c r="AR28" s="131"/>
      <c r="AS28" s="127">
        <f t="shared" si="57"/>
        <v>1</v>
      </c>
      <c r="AT28" s="128"/>
      <c r="AU28" s="129">
        <f t="shared" si="37"/>
        <v>0</v>
      </c>
      <c r="AV28" s="129"/>
      <c r="AW28" s="130" t="e">
        <f t="shared" si="58"/>
        <v>#DIV/0!</v>
      </c>
      <c r="AX28" s="131"/>
      <c r="AY28" s="127">
        <f t="shared" si="59"/>
        <v>1</v>
      </c>
      <c r="AZ28" s="128"/>
      <c r="BA28" s="129">
        <f t="shared" si="38"/>
        <v>0</v>
      </c>
      <c r="BB28" s="129"/>
      <c r="BC28" s="130" t="e">
        <f t="shared" si="60"/>
        <v>#DIV/0!</v>
      </c>
      <c r="BD28" s="131"/>
      <c r="BE28" s="127">
        <f t="shared" si="61"/>
        <v>1</v>
      </c>
      <c r="BF28" s="128"/>
      <c r="BG28" s="129">
        <f t="shared" si="39"/>
        <v>0</v>
      </c>
      <c r="BH28" s="129"/>
      <c r="BI28" s="130" t="e">
        <f t="shared" si="62"/>
        <v>#DIV/0!</v>
      </c>
      <c r="BJ28" s="131"/>
      <c r="BK28" s="127">
        <f t="shared" si="63"/>
        <v>1</v>
      </c>
      <c r="BL28" s="128"/>
      <c r="BM28" s="129"/>
      <c r="BN28" s="129"/>
      <c r="BO28" s="130"/>
      <c r="BP28" s="131"/>
      <c r="BQ28" s="127">
        <f t="shared" si="64"/>
        <v>1</v>
      </c>
      <c r="BR28" s="128"/>
      <c r="BS28" s="129"/>
      <c r="BT28" s="129"/>
      <c r="BU28" s="130"/>
      <c r="BV28" s="131"/>
      <c r="BW28" s="127">
        <f t="shared" si="65"/>
        <v>1</v>
      </c>
      <c r="BX28" s="128"/>
      <c r="BY28" s="129"/>
      <c r="BZ28" s="129"/>
      <c r="CA28" s="130"/>
      <c r="CB28" s="131"/>
      <c r="CC28" s="127">
        <f t="shared" si="66"/>
        <v>1</v>
      </c>
      <c r="CD28" s="128"/>
      <c r="CE28" s="129"/>
      <c r="CF28" s="129"/>
      <c r="CG28" s="130"/>
      <c r="CH28" s="131"/>
      <c r="CI28" s="127">
        <f t="shared" si="67"/>
        <v>1</v>
      </c>
      <c r="CJ28" s="128"/>
      <c r="CK28" s="129"/>
      <c r="CL28" s="129"/>
      <c r="CM28" s="130"/>
      <c r="CN28" s="131"/>
      <c r="CP28" s="19" t="str">
        <f t="shared" si="40"/>
        <v>Burglary</v>
      </c>
    </row>
    <row r="29" spans="1:173" s="8" customFormat="1" x14ac:dyDescent="0.2">
      <c r="A29" s="8">
        <f t="shared" si="41"/>
        <v>3</v>
      </c>
      <c r="B29" s="52" t="s">
        <v>2</v>
      </c>
      <c r="C29" s="180">
        <f t="shared" si="42"/>
        <v>3</v>
      </c>
      <c r="D29" s="169"/>
      <c r="E29" s="168">
        <f t="shared" si="43"/>
        <v>528</v>
      </c>
      <c r="F29" s="169"/>
      <c r="G29" s="130">
        <f t="shared" si="44"/>
        <v>8.5658663205710583E-2</v>
      </c>
      <c r="H29" s="131"/>
      <c r="I29" s="180">
        <f t="shared" si="45"/>
        <v>3</v>
      </c>
      <c r="J29" s="169"/>
      <c r="K29" s="167">
        <f t="shared" si="30"/>
        <v>114</v>
      </c>
      <c r="L29" s="167"/>
      <c r="M29" s="130">
        <f t="shared" si="46"/>
        <v>9.1492776886035312E-2</v>
      </c>
      <c r="N29" s="131"/>
      <c r="O29" s="127">
        <f t="shared" si="47"/>
        <v>3</v>
      </c>
      <c r="P29" s="128"/>
      <c r="Q29" s="129">
        <f t="shared" si="32"/>
        <v>129</v>
      </c>
      <c r="R29" s="129"/>
      <c r="S29" s="130">
        <f t="shared" si="48"/>
        <v>9.641255605381166E-2</v>
      </c>
      <c r="T29" s="131"/>
      <c r="U29" s="127">
        <f t="shared" si="49"/>
        <v>4</v>
      </c>
      <c r="V29" s="128"/>
      <c r="W29" s="129">
        <f t="shared" si="33"/>
        <v>95</v>
      </c>
      <c r="X29" s="129"/>
      <c r="Y29" s="130">
        <f t="shared" si="50"/>
        <v>9.1170825335892519E-2</v>
      </c>
      <c r="Z29" s="131"/>
      <c r="AA29" s="127">
        <f t="shared" si="51"/>
        <v>4</v>
      </c>
      <c r="AB29" s="128"/>
      <c r="AC29" s="129">
        <f t="shared" si="34"/>
        <v>78</v>
      </c>
      <c r="AD29" s="129"/>
      <c r="AE29" s="130">
        <f t="shared" si="52"/>
        <v>7.7766699900299108E-2</v>
      </c>
      <c r="AF29" s="131"/>
      <c r="AG29" s="127">
        <f t="shared" si="53"/>
        <v>4</v>
      </c>
      <c r="AH29" s="128"/>
      <c r="AI29" s="129">
        <f t="shared" si="35"/>
        <v>84</v>
      </c>
      <c r="AJ29" s="129"/>
      <c r="AK29" s="130">
        <f t="shared" si="54"/>
        <v>7.4139452780229473E-2</v>
      </c>
      <c r="AL29" s="131"/>
      <c r="AM29" s="127">
        <f t="shared" si="55"/>
        <v>4</v>
      </c>
      <c r="AN29" s="128"/>
      <c r="AO29" s="129">
        <f t="shared" si="36"/>
        <v>28</v>
      </c>
      <c r="AP29" s="129"/>
      <c r="AQ29" s="130">
        <f t="shared" si="56"/>
        <v>6.965174129353234E-2</v>
      </c>
      <c r="AR29" s="131"/>
      <c r="AS29" s="127">
        <f t="shared" si="57"/>
        <v>1</v>
      </c>
      <c r="AT29" s="128"/>
      <c r="AU29" s="129">
        <f t="shared" si="37"/>
        <v>0</v>
      </c>
      <c r="AV29" s="129"/>
      <c r="AW29" s="130" t="e">
        <f t="shared" si="58"/>
        <v>#DIV/0!</v>
      </c>
      <c r="AX29" s="131"/>
      <c r="AY29" s="127">
        <f t="shared" si="59"/>
        <v>1</v>
      </c>
      <c r="AZ29" s="128"/>
      <c r="BA29" s="129">
        <f t="shared" si="38"/>
        <v>0</v>
      </c>
      <c r="BB29" s="129"/>
      <c r="BC29" s="130" t="e">
        <f t="shared" si="60"/>
        <v>#DIV/0!</v>
      </c>
      <c r="BD29" s="131"/>
      <c r="BE29" s="127">
        <f t="shared" si="61"/>
        <v>1</v>
      </c>
      <c r="BF29" s="128"/>
      <c r="BG29" s="129">
        <f t="shared" si="39"/>
        <v>0</v>
      </c>
      <c r="BH29" s="129"/>
      <c r="BI29" s="130" t="e">
        <f t="shared" si="62"/>
        <v>#DIV/0!</v>
      </c>
      <c r="BJ29" s="131"/>
      <c r="BK29" s="127">
        <f t="shared" si="63"/>
        <v>1</v>
      </c>
      <c r="BL29" s="128"/>
      <c r="BM29" s="129"/>
      <c r="BN29" s="129"/>
      <c r="BO29" s="130"/>
      <c r="BP29" s="131"/>
      <c r="BQ29" s="127">
        <f t="shared" si="64"/>
        <v>1</v>
      </c>
      <c r="BR29" s="128"/>
      <c r="BS29" s="129"/>
      <c r="BT29" s="129"/>
      <c r="BU29" s="130"/>
      <c r="BV29" s="131"/>
      <c r="BW29" s="127">
        <f t="shared" si="65"/>
        <v>1</v>
      </c>
      <c r="BX29" s="128"/>
      <c r="BY29" s="129"/>
      <c r="BZ29" s="129"/>
      <c r="CA29" s="130"/>
      <c r="CB29" s="131"/>
      <c r="CC29" s="127">
        <f t="shared" si="66"/>
        <v>1</v>
      </c>
      <c r="CD29" s="128"/>
      <c r="CE29" s="129"/>
      <c r="CF29" s="129"/>
      <c r="CG29" s="130"/>
      <c r="CH29" s="131"/>
      <c r="CI29" s="127">
        <f t="shared" si="67"/>
        <v>1</v>
      </c>
      <c r="CJ29" s="128"/>
      <c r="CK29" s="129"/>
      <c r="CL29" s="129"/>
      <c r="CM29" s="130"/>
      <c r="CN29" s="131"/>
      <c r="CP29" s="19" t="str">
        <f t="shared" si="40"/>
        <v>Criminal damage and arson</v>
      </c>
    </row>
    <row r="30" spans="1:173" s="8" customFormat="1" x14ac:dyDescent="0.2">
      <c r="A30" s="8">
        <f t="shared" si="41"/>
        <v>8</v>
      </c>
      <c r="B30" s="52" t="s">
        <v>11</v>
      </c>
      <c r="C30" s="180">
        <f t="shared" si="42"/>
        <v>8</v>
      </c>
      <c r="D30" s="169"/>
      <c r="E30" s="168">
        <f t="shared" si="43"/>
        <v>112</v>
      </c>
      <c r="F30" s="169"/>
      <c r="G30" s="130">
        <f t="shared" si="44"/>
        <v>1.8170019467878003E-2</v>
      </c>
      <c r="H30" s="131"/>
      <c r="I30" s="180">
        <f t="shared" si="45"/>
        <v>7</v>
      </c>
      <c r="J30" s="169"/>
      <c r="K30" s="167">
        <f t="shared" si="30"/>
        <v>22</v>
      </c>
      <c r="L30" s="167"/>
      <c r="M30" s="130">
        <f t="shared" si="46"/>
        <v>1.7656500802568219E-2</v>
      </c>
      <c r="N30" s="131"/>
      <c r="O30" s="127">
        <f t="shared" si="47"/>
        <v>8</v>
      </c>
      <c r="P30" s="128"/>
      <c r="Q30" s="129">
        <f t="shared" si="32"/>
        <v>19</v>
      </c>
      <c r="R30" s="129"/>
      <c r="S30" s="130">
        <f t="shared" si="48"/>
        <v>1.4200298953662182E-2</v>
      </c>
      <c r="T30" s="131"/>
      <c r="U30" s="127">
        <f t="shared" si="49"/>
        <v>11</v>
      </c>
      <c r="V30" s="128"/>
      <c r="W30" s="129">
        <f t="shared" si="33"/>
        <v>10</v>
      </c>
      <c r="X30" s="129"/>
      <c r="Y30" s="130">
        <f t="shared" si="50"/>
        <v>9.5969289827255271E-3</v>
      </c>
      <c r="Z30" s="131"/>
      <c r="AA30" s="127">
        <f t="shared" si="51"/>
        <v>10</v>
      </c>
      <c r="AB30" s="128"/>
      <c r="AC30" s="129">
        <f t="shared" si="34"/>
        <v>18</v>
      </c>
      <c r="AD30" s="129"/>
      <c r="AE30" s="130">
        <f t="shared" si="52"/>
        <v>1.794616151545364E-2</v>
      </c>
      <c r="AF30" s="131"/>
      <c r="AG30" s="127">
        <f t="shared" si="53"/>
        <v>7</v>
      </c>
      <c r="AH30" s="128"/>
      <c r="AI30" s="129">
        <f t="shared" si="35"/>
        <v>32</v>
      </c>
      <c r="AJ30" s="129"/>
      <c r="AK30" s="130">
        <f t="shared" si="54"/>
        <v>2.8243601059135041E-2</v>
      </c>
      <c r="AL30" s="131"/>
      <c r="AM30" s="127">
        <f t="shared" si="55"/>
        <v>7</v>
      </c>
      <c r="AN30" s="128"/>
      <c r="AO30" s="129">
        <f t="shared" si="36"/>
        <v>11</v>
      </c>
      <c r="AP30" s="129"/>
      <c r="AQ30" s="130">
        <f t="shared" si="56"/>
        <v>2.736318407960199E-2</v>
      </c>
      <c r="AR30" s="131"/>
      <c r="AS30" s="127">
        <f t="shared" si="57"/>
        <v>1</v>
      </c>
      <c r="AT30" s="128"/>
      <c r="AU30" s="129">
        <f t="shared" si="37"/>
        <v>0</v>
      </c>
      <c r="AV30" s="129"/>
      <c r="AW30" s="130" t="e">
        <f t="shared" si="58"/>
        <v>#DIV/0!</v>
      </c>
      <c r="AX30" s="131"/>
      <c r="AY30" s="127">
        <f t="shared" si="59"/>
        <v>1</v>
      </c>
      <c r="AZ30" s="128"/>
      <c r="BA30" s="129">
        <f t="shared" si="38"/>
        <v>0</v>
      </c>
      <c r="BB30" s="129"/>
      <c r="BC30" s="130" t="e">
        <f t="shared" si="60"/>
        <v>#DIV/0!</v>
      </c>
      <c r="BD30" s="131"/>
      <c r="BE30" s="127">
        <f t="shared" si="61"/>
        <v>1</v>
      </c>
      <c r="BF30" s="128"/>
      <c r="BG30" s="129">
        <f t="shared" si="39"/>
        <v>0</v>
      </c>
      <c r="BH30" s="129"/>
      <c r="BI30" s="130" t="e">
        <f t="shared" si="62"/>
        <v>#DIV/0!</v>
      </c>
      <c r="BJ30" s="131"/>
      <c r="BK30" s="127">
        <f t="shared" si="63"/>
        <v>1</v>
      </c>
      <c r="BL30" s="128"/>
      <c r="BM30" s="129"/>
      <c r="BN30" s="129"/>
      <c r="BO30" s="130"/>
      <c r="BP30" s="131"/>
      <c r="BQ30" s="127">
        <f t="shared" si="64"/>
        <v>1</v>
      </c>
      <c r="BR30" s="128"/>
      <c r="BS30" s="129"/>
      <c r="BT30" s="129"/>
      <c r="BU30" s="130"/>
      <c r="BV30" s="131"/>
      <c r="BW30" s="127">
        <f t="shared" si="65"/>
        <v>1</v>
      </c>
      <c r="BX30" s="128"/>
      <c r="BY30" s="129"/>
      <c r="BZ30" s="129"/>
      <c r="CA30" s="130"/>
      <c r="CB30" s="131"/>
      <c r="CC30" s="127">
        <f t="shared" si="66"/>
        <v>1</v>
      </c>
      <c r="CD30" s="128"/>
      <c r="CE30" s="129"/>
      <c r="CF30" s="129"/>
      <c r="CG30" s="130"/>
      <c r="CH30" s="131"/>
      <c r="CI30" s="127">
        <f t="shared" si="67"/>
        <v>1</v>
      </c>
      <c r="CJ30" s="128"/>
      <c r="CK30" s="129"/>
      <c r="CL30" s="129"/>
      <c r="CM30" s="130"/>
      <c r="CN30" s="131"/>
      <c r="CP30" s="19" t="str">
        <f t="shared" si="40"/>
        <v>Drugs</v>
      </c>
    </row>
    <row r="31" spans="1:173" s="8" customFormat="1" x14ac:dyDescent="0.2">
      <c r="A31" s="8">
        <f t="shared" si="41"/>
        <v>7</v>
      </c>
      <c r="B31" s="52" t="s">
        <v>9</v>
      </c>
      <c r="C31" s="180">
        <f t="shared" si="42"/>
        <v>7</v>
      </c>
      <c r="D31" s="169"/>
      <c r="E31" s="168">
        <f t="shared" si="43"/>
        <v>116</v>
      </c>
      <c r="F31" s="169"/>
      <c r="G31" s="130">
        <f t="shared" si="44"/>
        <v>1.8818948734587931E-2</v>
      </c>
      <c r="H31" s="131"/>
      <c r="I31" s="180">
        <f t="shared" si="45"/>
        <v>9</v>
      </c>
      <c r="J31" s="169"/>
      <c r="K31" s="167">
        <f t="shared" si="30"/>
        <v>20</v>
      </c>
      <c r="L31" s="167"/>
      <c r="M31" s="130">
        <f t="shared" si="46"/>
        <v>1.6051364365971106E-2</v>
      </c>
      <c r="N31" s="131"/>
      <c r="O31" s="127">
        <f t="shared" si="47"/>
        <v>10</v>
      </c>
      <c r="P31" s="128"/>
      <c r="Q31" s="129">
        <f t="shared" si="32"/>
        <v>16</v>
      </c>
      <c r="R31" s="129"/>
      <c r="S31" s="130">
        <f t="shared" si="48"/>
        <v>1.195814648729447E-2</v>
      </c>
      <c r="T31" s="131"/>
      <c r="U31" s="127">
        <f t="shared" si="49"/>
        <v>9</v>
      </c>
      <c r="V31" s="128"/>
      <c r="W31" s="129">
        <f t="shared" si="33"/>
        <v>11</v>
      </c>
      <c r="X31" s="129"/>
      <c r="Y31" s="130">
        <f t="shared" si="50"/>
        <v>1.055662188099808E-2</v>
      </c>
      <c r="Z31" s="131"/>
      <c r="AA31" s="127">
        <f t="shared" si="51"/>
        <v>8</v>
      </c>
      <c r="AB31" s="128"/>
      <c r="AC31" s="129">
        <f t="shared" si="34"/>
        <v>25</v>
      </c>
      <c r="AD31" s="129"/>
      <c r="AE31" s="130">
        <f t="shared" si="52"/>
        <v>2.4925224327018942E-2</v>
      </c>
      <c r="AF31" s="131"/>
      <c r="AG31" s="127">
        <f t="shared" si="53"/>
        <v>6</v>
      </c>
      <c r="AH31" s="128"/>
      <c r="AI31" s="129">
        <f t="shared" si="35"/>
        <v>34</v>
      </c>
      <c r="AJ31" s="129"/>
      <c r="AK31" s="130">
        <f t="shared" si="54"/>
        <v>3.0008826125330981E-2</v>
      </c>
      <c r="AL31" s="131"/>
      <c r="AM31" s="127">
        <f t="shared" si="55"/>
        <v>8</v>
      </c>
      <c r="AN31" s="128"/>
      <c r="AO31" s="129">
        <f t="shared" si="36"/>
        <v>10</v>
      </c>
      <c r="AP31" s="129"/>
      <c r="AQ31" s="130">
        <f t="shared" si="56"/>
        <v>2.4875621890547265E-2</v>
      </c>
      <c r="AR31" s="131"/>
      <c r="AS31" s="127">
        <f t="shared" si="57"/>
        <v>1</v>
      </c>
      <c r="AT31" s="128"/>
      <c r="AU31" s="129">
        <f t="shared" si="37"/>
        <v>0</v>
      </c>
      <c r="AV31" s="129"/>
      <c r="AW31" s="130" t="e">
        <f t="shared" si="58"/>
        <v>#DIV/0!</v>
      </c>
      <c r="AX31" s="131"/>
      <c r="AY31" s="127">
        <f t="shared" si="59"/>
        <v>1</v>
      </c>
      <c r="AZ31" s="128"/>
      <c r="BA31" s="129">
        <f t="shared" si="38"/>
        <v>0</v>
      </c>
      <c r="BB31" s="129"/>
      <c r="BC31" s="130" t="e">
        <f t="shared" si="60"/>
        <v>#DIV/0!</v>
      </c>
      <c r="BD31" s="131"/>
      <c r="BE31" s="127">
        <f t="shared" si="61"/>
        <v>1</v>
      </c>
      <c r="BF31" s="128"/>
      <c r="BG31" s="129">
        <f t="shared" si="39"/>
        <v>0</v>
      </c>
      <c r="BH31" s="129"/>
      <c r="BI31" s="130" t="e">
        <f t="shared" si="62"/>
        <v>#DIV/0!</v>
      </c>
      <c r="BJ31" s="131"/>
      <c r="BK31" s="127">
        <f t="shared" si="63"/>
        <v>1</v>
      </c>
      <c r="BL31" s="128"/>
      <c r="BM31" s="129"/>
      <c r="BN31" s="129"/>
      <c r="BO31" s="130"/>
      <c r="BP31" s="131"/>
      <c r="BQ31" s="127">
        <f t="shared" si="64"/>
        <v>1</v>
      </c>
      <c r="BR31" s="128"/>
      <c r="BS31" s="129"/>
      <c r="BT31" s="129"/>
      <c r="BU31" s="130"/>
      <c r="BV31" s="131"/>
      <c r="BW31" s="127">
        <f t="shared" si="65"/>
        <v>1</v>
      </c>
      <c r="BX31" s="128"/>
      <c r="BY31" s="129"/>
      <c r="BZ31" s="129"/>
      <c r="CA31" s="130"/>
      <c r="CB31" s="131"/>
      <c r="CC31" s="127">
        <f t="shared" si="66"/>
        <v>1</v>
      </c>
      <c r="CD31" s="128"/>
      <c r="CE31" s="129"/>
      <c r="CF31" s="129"/>
      <c r="CG31" s="130"/>
      <c r="CH31" s="131"/>
      <c r="CI31" s="127">
        <f t="shared" si="67"/>
        <v>1</v>
      </c>
      <c r="CJ31" s="128"/>
      <c r="CK31" s="129"/>
      <c r="CL31" s="129"/>
      <c r="CM31" s="130"/>
      <c r="CN31" s="131"/>
      <c r="CP31" s="19" t="str">
        <f t="shared" si="40"/>
        <v>Other crime</v>
      </c>
    </row>
    <row r="32" spans="1:173" s="8" customFormat="1" x14ac:dyDescent="0.2">
      <c r="A32" s="8">
        <f t="shared" si="41"/>
        <v>5</v>
      </c>
      <c r="B32" s="52" t="s">
        <v>3</v>
      </c>
      <c r="C32" s="180">
        <f t="shared" si="42"/>
        <v>5</v>
      </c>
      <c r="D32" s="169"/>
      <c r="E32" s="168">
        <f t="shared" si="43"/>
        <v>277</v>
      </c>
      <c r="F32" s="169"/>
      <c r="G32" s="130">
        <f t="shared" si="44"/>
        <v>4.493835171966256E-2</v>
      </c>
      <c r="H32" s="131"/>
      <c r="I32" s="180">
        <f t="shared" si="45"/>
        <v>5</v>
      </c>
      <c r="J32" s="169"/>
      <c r="K32" s="167">
        <f t="shared" si="30"/>
        <v>60</v>
      </c>
      <c r="L32" s="167"/>
      <c r="M32" s="130">
        <f t="shared" si="46"/>
        <v>4.8154093097913325E-2</v>
      </c>
      <c r="N32" s="131"/>
      <c r="O32" s="127">
        <f t="shared" si="47"/>
        <v>5</v>
      </c>
      <c r="P32" s="128"/>
      <c r="Q32" s="129">
        <f t="shared" si="32"/>
        <v>53</v>
      </c>
      <c r="R32" s="129"/>
      <c r="S32" s="130">
        <f t="shared" si="48"/>
        <v>3.9611360239162931E-2</v>
      </c>
      <c r="T32" s="131"/>
      <c r="U32" s="127">
        <f t="shared" si="49"/>
        <v>5</v>
      </c>
      <c r="V32" s="128"/>
      <c r="W32" s="129">
        <f t="shared" si="33"/>
        <v>47</v>
      </c>
      <c r="X32" s="129"/>
      <c r="Y32" s="130">
        <f t="shared" si="50"/>
        <v>4.5105566218809984E-2</v>
      </c>
      <c r="Z32" s="131"/>
      <c r="AA32" s="127">
        <f t="shared" si="51"/>
        <v>6</v>
      </c>
      <c r="AB32" s="128"/>
      <c r="AC32" s="129">
        <f t="shared" si="34"/>
        <v>44</v>
      </c>
      <c r="AD32" s="129"/>
      <c r="AE32" s="130">
        <f t="shared" si="52"/>
        <v>4.3868394815553338E-2</v>
      </c>
      <c r="AF32" s="131"/>
      <c r="AG32" s="127">
        <f t="shared" si="53"/>
        <v>5</v>
      </c>
      <c r="AH32" s="128"/>
      <c r="AI32" s="129">
        <f t="shared" si="35"/>
        <v>55</v>
      </c>
      <c r="AJ32" s="129"/>
      <c r="AK32" s="130">
        <f t="shared" si="54"/>
        <v>4.8543689320388349E-2</v>
      </c>
      <c r="AL32" s="131"/>
      <c r="AM32" s="127">
        <f t="shared" si="55"/>
        <v>5</v>
      </c>
      <c r="AN32" s="128"/>
      <c r="AO32" s="129">
        <f t="shared" si="36"/>
        <v>18</v>
      </c>
      <c r="AP32" s="129"/>
      <c r="AQ32" s="130">
        <f t="shared" si="56"/>
        <v>4.4776119402985072E-2</v>
      </c>
      <c r="AR32" s="131"/>
      <c r="AS32" s="127">
        <f t="shared" si="57"/>
        <v>1</v>
      </c>
      <c r="AT32" s="128"/>
      <c r="AU32" s="129">
        <f t="shared" si="37"/>
        <v>0</v>
      </c>
      <c r="AV32" s="129"/>
      <c r="AW32" s="130" t="e">
        <f t="shared" si="58"/>
        <v>#DIV/0!</v>
      </c>
      <c r="AX32" s="131"/>
      <c r="AY32" s="127">
        <f t="shared" si="59"/>
        <v>1</v>
      </c>
      <c r="AZ32" s="128"/>
      <c r="BA32" s="129">
        <f t="shared" si="38"/>
        <v>0</v>
      </c>
      <c r="BB32" s="129"/>
      <c r="BC32" s="130" t="e">
        <f t="shared" si="60"/>
        <v>#DIV/0!</v>
      </c>
      <c r="BD32" s="131"/>
      <c r="BE32" s="127">
        <f t="shared" si="61"/>
        <v>1</v>
      </c>
      <c r="BF32" s="128"/>
      <c r="BG32" s="129">
        <f t="shared" si="39"/>
        <v>0</v>
      </c>
      <c r="BH32" s="129"/>
      <c r="BI32" s="130" t="e">
        <f t="shared" si="62"/>
        <v>#DIV/0!</v>
      </c>
      <c r="BJ32" s="131"/>
      <c r="BK32" s="127">
        <f t="shared" si="63"/>
        <v>1</v>
      </c>
      <c r="BL32" s="128"/>
      <c r="BM32" s="129"/>
      <c r="BN32" s="129"/>
      <c r="BO32" s="130"/>
      <c r="BP32" s="131"/>
      <c r="BQ32" s="127">
        <f t="shared" si="64"/>
        <v>1</v>
      </c>
      <c r="BR32" s="128"/>
      <c r="BS32" s="129"/>
      <c r="BT32" s="129"/>
      <c r="BU32" s="130"/>
      <c r="BV32" s="131"/>
      <c r="BW32" s="127">
        <f t="shared" si="65"/>
        <v>1</v>
      </c>
      <c r="BX32" s="128"/>
      <c r="BY32" s="129"/>
      <c r="BZ32" s="129"/>
      <c r="CA32" s="130"/>
      <c r="CB32" s="131"/>
      <c r="CC32" s="127">
        <f t="shared" si="66"/>
        <v>1</v>
      </c>
      <c r="CD32" s="128"/>
      <c r="CE32" s="129"/>
      <c r="CF32" s="129"/>
      <c r="CG32" s="130"/>
      <c r="CH32" s="131"/>
      <c r="CI32" s="127">
        <f t="shared" si="67"/>
        <v>1</v>
      </c>
      <c r="CJ32" s="128"/>
      <c r="CK32" s="129"/>
      <c r="CL32" s="129"/>
      <c r="CM32" s="130"/>
      <c r="CN32" s="131"/>
      <c r="CP32" s="19" t="str">
        <f t="shared" si="40"/>
        <v>Other theft</v>
      </c>
    </row>
    <row r="33" spans="1:94" s="8" customFormat="1" x14ac:dyDescent="0.2">
      <c r="A33" s="8">
        <f t="shared" si="41"/>
        <v>11</v>
      </c>
      <c r="B33" s="52" t="s">
        <v>10</v>
      </c>
      <c r="C33" s="180">
        <f t="shared" si="42"/>
        <v>11</v>
      </c>
      <c r="D33" s="169"/>
      <c r="E33" s="168">
        <f t="shared" si="43"/>
        <v>60</v>
      </c>
      <c r="F33" s="169"/>
      <c r="G33" s="130">
        <f t="shared" si="44"/>
        <v>9.7339390006489293E-3</v>
      </c>
      <c r="H33" s="131"/>
      <c r="I33" s="180">
        <f t="shared" si="45"/>
        <v>12</v>
      </c>
      <c r="J33" s="169"/>
      <c r="K33" s="167">
        <f t="shared" si="30"/>
        <v>8</v>
      </c>
      <c r="L33" s="167"/>
      <c r="M33" s="130">
        <f t="shared" si="46"/>
        <v>6.420545746388443E-3</v>
      </c>
      <c r="N33" s="131"/>
      <c r="O33" s="127">
        <f t="shared" si="47"/>
        <v>11</v>
      </c>
      <c r="P33" s="128"/>
      <c r="Q33" s="129">
        <f t="shared" si="32"/>
        <v>9</v>
      </c>
      <c r="R33" s="129"/>
      <c r="S33" s="130">
        <f t="shared" si="48"/>
        <v>6.7264573991031393E-3</v>
      </c>
      <c r="T33" s="131"/>
      <c r="U33" s="127">
        <f t="shared" si="49"/>
        <v>9</v>
      </c>
      <c r="V33" s="128"/>
      <c r="W33" s="129">
        <f t="shared" si="33"/>
        <v>11</v>
      </c>
      <c r="X33" s="129"/>
      <c r="Y33" s="130">
        <f t="shared" si="50"/>
        <v>1.055662188099808E-2</v>
      </c>
      <c r="Z33" s="131"/>
      <c r="AA33" s="127">
        <f t="shared" si="51"/>
        <v>11</v>
      </c>
      <c r="AB33" s="128"/>
      <c r="AC33" s="129">
        <f t="shared" si="34"/>
        <v>11</v>
      </c>
      <c r="AD33" s="129"/>
      <c r="AE33" s="130">
        <f t="shared" si="52"/>
        <v>1.0967098703888335E-2</v>
      </c>
      <c r="AF33" s="131"/>
      <c r="AG33" s="127">
        <f t="shared" si="53"/>
        <v>9</v>
      </c>
      <c r="AH33" s="128"/>
      <c r="AI33" s="129">
        <f t="shared" si="35"/>
        <v>16</v>
      </c>
      <c r="AJ33" s="129"/>
      <c r="AK33" s="130">
        <f t="shared" si="54"/>
        <v>1.412180052956752E-2</v>
      </c>
      <c r="AL33" s="131"/>
      <c r="AM33" s="127">
        <f t="shared" si="55"/>
        <v>11</v>
      </c>
      <c r="AN33" s="128"/>
      <c r="AO33" s="129">
        <f t="shared" si="36"/>
        <v>5</v>
      </c>
      <c r="AP33" s="129"/>
      <c r="AQ33" s="130">
        <f t="shared" si="56"/>
        <v>1.2437810945273632E-2</v>
      </c>
      <c r="AR33" s="131"/>
      <c r="AS33" s="127">
        <f t="shared" si="57"/>
        <v>1</v>
      </c>
      <c r="AT33" s="128"/>
      <c r="AU33" s="129">
        <f t="shared" si="37"/>
        <v>0</v>
      </c>
      <c r="AV33" s="129"/>
      <c r="AW33" s="130" t="e">
        <f t="shared" si="58"/>
        <v>#DIV/0!</v>
      </c>
      <c r="AX33" s="131"/>
      <c r="AY33" s="127">
        <f t="shared" si="59"/>
        <v>1</v>
      </c>
      <c r="AZ33" s="128"/>
      <c r="BA33" s="129">
        <f t="shared" si="38"/>
        <v>0</v>
      </c>
      <c r="BB33" s="129"/>
      <c r="BC33" s="130" t="e">
        <f t="shared" si="60"/>
        <v>#DIV/0!</v>
      </c>
      <c r="BD33" s="131"/>
      <c r="BE33" s="127">
        <f t="shared" si="61"/>
        <v>1</v>
      </c>
      <c r="BF33" s="128"/>
      <c r="BG33" s="129">
        <f t="shared" si="39"/>
        <v>0</v>
      </c>
      <c r="BH33" s="129"/>
      <c r="BI33" s="130" t="e">
        <f t="shared" si="62"/>
        <v>#DIV/0!</v>
      </c>
      <c r="BJ33" s="131"/>
      <c r="BK33" s="127">
        <f t="shared" si="63"/>
        <v>1</v>
      </c>
      <c r="BL33" s="128"/>
      <c r="BM33" s="129"/>
      <c r="BN33" s="129"/>
      <c r="BO33" s="130"/>
      <c r="BP33" s="131"/>
      <c r="BQ33" s="127">
        <f t="shared" si="64"/>
        <v>1</v>
      </c>
      <c r="BR33" s="128"/>
      <c r="BS33" s="129"/>
      <c r="BT33" s="129"/>
      <c r="BU33" s="130"/>
      <c r="BV33" s="131"/>
      <c r="BW33" s="127">
        <f t="shared" si="65"/>
        <v>1</v>
      </c>
      <c r="BX33" s="128"/>
      <c r="BY33" s="129"/>
      <c r="BZ33" s="129"/>
      <c r="CA33" s="130"/>
      <c r="CB33" s="131"/>
      <c r="CC33" s="127">
        <f t="shared" si="66"/>
        <v>1</v>
      </c>
      <c r="CD33" s="128"/>
      <c r="CE33" s="129"/>
      <c r="CF33" s="129"/>
      <c r="CG33" s="130"/>
      <c r="CH33" s="131"/>
      <c r="CI33" s="127">
        <f t="shared" si="67"/>
        <v>1</v>
      </c>
      <c r="CJ33" s="128"/>
      <c r="CK33" s="129"/>
      <c r="CL33" s="129"/>
      <c r="CM33" s="130"/>
      <c r="CN33" s="131"/>
      <c r="CP33" s="19" t="str">
        <f t="shared" si="40"/>
        <v>Possession of weapons</v>
      </c>
    </row>
    <row r="34" spans="1:94" s="8" customFormat="1" x14ac:dyDescent="0.2">
      <c r="A34" s="8">
        <f t="shared" si="41"/>
        <v>4</v>
      </c>
      <c r="B34" s="52" t="s">
        <v>4</v>
      </c>
      <c r="C34" s="180">
        <f t="shared" si="42"/>
        <v>4</v>
      </c>
      <c r="D34" s="169"/>
      <c r="E34" s="168">
        <f t="shared" si="43"/>
        <v>479</v>
      </c>
      <c r="F34" s="169"/>
      <c r="G34" s="130">
        <f t="shared" si="44"/>
        <v>7.7709279688513946E-2</v>
      </c>
      <c r="H34" s="131"/>
      <c r="I34" s="180">
        <f t="shared" si="45"/>
        <v>4</v>
      </c>
      <c r="J34" s="169"/>
      <c r="K34" s="167">
        <f t="shared" si="30"/>
        <v>65</v>
      </c>
      <c r="L34" s="167"/>
      <c r="M34" s="130">
        <f t="shared" si="46"/>
        <v>5.21669341894061E-2</v>
      </c>
      <c r="N34" s="131"/>
      <c r="O34" s="127">
        <f t="shared" si="47"/>
        <v>4</v>
      </c>
      <c r="P34" s="128"/>
      <c r="Q34" s="129">
        <f t="shared" si="32"/>
        <v>95</v>
      </c>
      <c r="R34" s="129"/>
      <c r="S34" s="130">
        <f t="shared" si="48"/>
        <v>7.1001494768310913E-2</v>
      </c>
      <c r="T34" s="131"/>
      <c r="U34" s="127">
        <f t="shared" si="49"/>
        <v>3</v>
      </c>
      <c r="V34" s="128"/>
      <c r="W34" s="129">
        <f t="shared" si="33"/>
        <v>96</v>
      </c>
      <c r="X34" s="129"/>
      <c r="Y34" s="130">
        <f t="shared" si="50"/>
        <v>9.2130518234165071E-2</v>
      </c>
      <c r="Z34" s="131"/>
      <c r="AA34" s="127">
        <f t="shared" si="51"/>
        <v>3</v>
      </c>
      <c r="AB34" s="128"/>
      <c r="AC34" s="129">
        <f t="shared" si="34"/>
        <v>90</v>
      </c>
      <c r="AD34" s="129"/>
      <c r="AE34" s="130">
        <f t="shared" si="52"/>
        <v>8.9730807577268201E-2</v>
      </c>
      <c r="AF34" s="131"/>
      <c r="AG34" s="127">
        <f t="shared" si="53"/>
        <v>3</v>
      </c>
      <c r="AH34" s="128"/>
      <c r="AI34" s="129">
        <f t="shared" si="35"/>
        <v>100</v>
      </c>
      <c r="AJ34" s="129"/>
      <c r="AK34" s="130">
        <f t="shared" si="54"/>
        <v>8.8261253309797005E-2</v>
      </c>
      <c r="AL34" s="131"/>
      <c r="AM34" s="127">
        <f t="shared" si="55"/>
        <v>3</v>
      </c>
      <c r="AN34" s="128"/>
      <c r="AO34" s="129">
        <f t="shared" si="36"/>
        <v>33</v>
      </c>
      <c r="AP34" s="129"/>
      <c r="AQ34" s="130">
        <f t="shared" si="56"/>
        <v>8.2089552238805971E-2</v>
      </c>
      <c r="AR34" s="131"/>
      <c r="AS34" s="127">
        <f t="shared" si="57"/>
        <v>1</v>
      </c>
      <c r="AT34" s="128"/>
      <c r="AU34" s="129">
        <f t="shared" si="37"/>
        <v>0</v>
      </c>
      <c r="AV34" s="129"/>
      <c r="AW34" s="130" t="e">
        <f t="shared" si="58"/>
        <v>#DIV/0!</v>
      </c>
      <c r="AX34" s="131"/>
      <c r="AY34" s="127">
        <f t="shared" si="59"/>
        <v>1</v>
      </c>
      <c r="AZ34" s="128"/>
      <c r="BA34" s="129">
        <f t="shared" si="38"/>
        <v>0</v>
      </c>
      <c r="BB34" s="129"/>
      <c r="BC34" s="130" t="e">
        <f t="shared" si="60"/>
        <v>#DIV/0!</v>
      </c>
      <c r="BD34" s="131"/>
      <c r="BE34" s="127">
        <f t="shared" si="61"/>
        <v>1</v>
      </c>
      <c r="BF34" s="128"/>
      <c r="BG34" s="129">
        <f t="shared" si="39"/>
        <v>0</v>
      </c>
      <c r="BH34" s="129"/>
      <c r="BI34" s="130" t="e">
        <f t="shared" si="62"/>
        <v>#DIV/0!</v>
      </c>
      <c r="BJ34" s="131"/>
      <c r="BK34" s="127">
        <f t="shared" si="63"/>
        <v>1</v>
      </c>
      <c r="BL34" s="128"/>
      <c r="BM34" s="129"/>
      <c r="BN34" s="129"/>
      <c r="BO34" s="130"/>
      <c r="BP34" s="131"/>
      <c r="BQ34" s="127">
        <f t="shared" si="64"/>
        <v>1</v>
      </c>
      <c r="BR34" s="128"/>
      <c r="BS34" s="129"/>
      <c r="BT34" s="129"/>
      <c r="BU34" s="130"/>
      <c r="BV34" s="131"/>
      <c r="BW34" s="127">
        <f t="shared" si="65"/>
        <v>1</v>
      </c>
      <c r="BX34" s="128"/>
      <c r="BY34" s="129"/>
      <c r="BZ34" s="129"/>
      <c r="CA34" s="130"/>
      <c r="CB34" s="131"/>
      <c r="CC34" s="127">
        <f t="shared" si="66"/>
        <v>1</v>
      </c>
      <c r="CD34" s="128"/>
      <c r="CE34" s="129"/>
      <c r="CF34" s="129"/>
      <c r="CG34" s="130"/>
      <c r="CH34" s="131"/>
      <c r="CI34" s="127">
        <f t="shared" si="67"/>
        <v>1</v>
      </c>
      <c r="CJ34" s="128"/>
      <c r="CK34" s="129"/>
      <c r="CL34" s="129"/>
      <c r="CM34" s="130"/>
      <c r="CN34" s="131"/>
      <c r="CP34" s="19" t="str">
        <f t="shared" si="40"/>
        <v>Public order</v>
      </c>
    </row>
    <row r="35" spans="1:94" s="8" customFormat="1" x14ac:dyDescent="0.2">
      <c r="A35" s="8">
        <f t="shared" si="41"/>
        <v>14</v>
      </c>
      <c r="B35" s="52" t="s">
        <v>13</v>
      </c>
      <c r="C35" s="180">
        <f t="shared" si="42"/>
        <v>14</v>
      </c>
      <c r="D35" s="169"/>
      <c r="E35" s="168">
        <f t="shared" si="43"/>
        <v>15</v>
      </c>
      <c r="F35" s="169"/>
      <c r="G35" s="130">
        <f t="shared" si="44"/>
        <v>2.4334847501622323E-3</v>
      </c>
      <c r="H35" s="131"/>
      <c r="I35" s="180">
        <f t="shared" si="45"/>
        <v>14</v>
      </c>
      <c r="J35" s="169"/>
      <c r="K35" s="167">
        <f t="shared" si="30"/>
        <v>4</v>
      </c>
      <c r="L35" s="167"/>
      <c r="M35" s="130">
        <f t="shared" si="46"/>
        <v>3.2102728731942215E-3</v>
      </c>
      <c r="N35" s="131"/>
      <c r="O35" s="127">
        <f t="shared" si="47"/>
        <v>13</v>
      </c>
      <c r="P35" s="128"/>
      <c r="Q35" s="129">
        <f t="shared" si="32"/>
        <v>4</v>
      </c>
      <c r="R35" s="129"/>
      <c r="S35" s="130">
        <f t="shared" si="48"/>
        <v>2.9895366218236174E-3</v>
      </c>
      <c r="T35" s="131"/>
      <c r="U35" s="127">
        <f t="shared" si="49"/>
        <v>14</v>
      </c>
      <c r="V35" s="128"/>
      <c r="W35" s="129">
        <f t="shared" si="33"/>
        <v>3</v>
      </c>
      <c r="X35" s="129"/>
      <c r="Y35" s="130">
        <f t="shared" si="50"/>
        <v>2.8790786948176585E-3</v>
      </c>
      <c r="Z35" s="131"/>
      <c r="AA35" s="127">
        <f t="shared" si="51"/>
        <v>14</v>
      </c>
      <c r="AB35" s="128"/>
      <c r="AC35" s="129">
        <f t="shared" si="34"/>
        <v>3</v>
      </c>
      <c r="AD35" s="129"/>
      <c r="AE35" s="130">
        <f t="shared" si="52"/>
        <v>2.9910269192422734E-3</v>
      </c>
      <c r="AF35" s="131"/>
      <c r="AG35" s="127">
        <f t="shared" si="53"/>
        <v>14</v>
      </c>
      <c r="AH35" s="128"/>
      <c r="AI35" s="129">
        <f t="shared" si="35"/>
        <v>0</v>
      </c>
      <c r="AJ35" s="129"/>
      <c r="AK35" s="130">
        <f t="shared" si="54"/>
        <v>0</v>
      </c>
      <c r="AL35" s="131"/>
      <c r="AM35" s="127">
        <f t="shared" si="55"/>
        <v>12</v>
      </c>
      <c r="AN35" s="128"/>
      <c r="AO35" s="129">
        <f t="shared" si="36"/>
        <v>1</v>
      </c>
      <c r="AP35" s="129"/>
      <c r="AQ35" s="130">
        <f t="shared" si="56"/>
        <v>2.4875621890547263E-3</v>
      </c>
      <c r="AR35" s="131"/>
      <c r="AS35" s="127">
        <f t="shared" si="57"/>
        <v>1</v>
      </c>
      <c r="AT35" s="128"/>
      <c r="AU35" s="129">
        <f t="shared" si="37"/>
        <v>0</v>
      </c>
      <c r="AV35" s="129"/>
      <c r="AW35" s="130" t="e">
        <f t="shared" si="58"/>
        <v>#DIV/0!</v>
      </c>
      <c r="AX35" s="131"/>
      <c r="AY35" s="127">
        <f t="shared" si="59"/>
        <v>1</v>
      </c>
      <c r="AZ35" s="128"/>
      <c r="BA35" s="129">
        <f t="shared" si="38"/>
        <v>0</v>
      </c>
      <c r="BB35" s="129"/>
      <c r="BC35" s="130" t="e">
        <f t="shared" si="60"/>
        <v>#DIV/0!</v>
      </c>
      <c r="BD35" s="131"/>
      <c r="BE35" s="127">
        <f t="shared" si="61"/>
        <v>1</v>
      </c>
      <c r="BF35" s="128"/>
      <c r="BG35" s="129">
        <f t="shared" si="39"/>
        <v>0</v>
      </c>
      <c r="BH35" s="129"/>
      <c r="BI35" s="130" t="e">
        <f t="shared" si="62"/>
        <v>#DIV/0!</v>
      </c>
      <c r="BJ35" s="131"/>
      <c r="BK35" s="127">
        <f t="shared" si="63"/>
        <v>1</v>
      </c>
      <c r="BL35" s="128"/>
      <c r="BM35" s="129"/>
      <c r="BN35" s="129"/>
      <c r="BO35" s="130"/>
      <c r="BP35" s="131"/>
      <c r="BQ35" s="127">
        <f t="shared" si="64"/>
        <v>1</v>
      </c>
      <c r="BR35" s="128"/>
      <c r="BS35" s="129"/>
      <c r="BT35" s="129"/>
      <c r="BU35" s="130"/>
      <c r="BV35" s="131"/>
      <c r="BW35" s="127">
        <f t="shared" si="65"/>
        <v>1</v>
      </c>
      <c r="BX35" s="128"/>
      <c r="BY35" s="129"/>
      <c r="BZ35" s="129"/>
      <c r="CA35" s="130"/>
      <c r="CB35" s="131"/>
      <c r="CC35" s="127">
        <f t="shared" si="66"/>
        <v>1</v>
      </c>
      <c r="CD35" s="128"/>
      <c r="CE35" s="129"/>
      <c r="CF35" s="129"/>
      <c r="CG35" s="130"/>
      <c r="CH35" s="131"/>
      <c r="CI35" s="127">
        <f t="shared" si="67"/>
        <v>1</v>
      </c>
      <c r="CJ35" s="128"/>
      <c r="CK35" s="129"/>
      <c r="CL35" s="129"/>
      <c r="CM35" s="130"/>
      <c r="CN35" s="131"/>
      <c r="CP35" s="19" t="str">
        <f t="shared" si="40"/>
        <v>Robbery</v>
      </c>
    </row>
    <row r="36" spans="1:94" s="8" customFormat="1" x14ac:dyDescent="0.2">
      <c r="A36" s="8">
        <f t="shared" si="41"/>
        <v>6</v>
      </c>
      <c r="B36" s="52" t="s">
        <v>5</v>
      </c>
      <c r="C36" s="180">
        <f t="shared" si="42"/>
        <v>6</v>
      </c>
      <c r="D36" s="169"/>
      <c r="E36" s="168">
        <f t="shared" si="43"/>
        <v>190</v>
      </c>
      <c r="F36" s="169"/>
      <c r="G36" s="130">
        <f t="shared" si="44"/>
        <v>3.0824140168721609E-2</v>
      </c>
      <c r="H36" s="131"/>
      <c r="I36" s="180">
        <f t="shared" si="45"/>
        <v>6</v>
      </c>
      <c r="J36" s="169"/>
      <c r="K36" s="167">
        <f t="shared" si="30"/>
        <v>26</v>
      </c>
      <c r="L36" s="167"/>
      <c r="M36" s="130">
        <f t="shared" si="46"/>
        <v>2.0866773675762441E-2</v>
      </c>
      <c r="N36" s="131"/>
      <c r="O36" s="127">
        <f t="shared" si="47"/>
        <v>7</v>
      </c>
      <c r="P36" s="128"/>
      <c r="Q36" s="129">
        <f t="shared" si="32"/>
        <v>25</v>
      </c>
      <c r="R36" s="129"/>
      <c r="S36" s="130">
        <f t="shared" si="48"/>
        <v>1.8684603886397609E-2</v>
      </c>
      <c r="T36" s="131"/>
      <c r="U36" s="127">
        <f t="shared" si="49"/>
        <v>6</v>
      </c>
      <c r="V36" s="128"/>
      <c r="W36" s="129">
        <f t="shared" si="33"/>
        <v>45</v>
      </c>
      <c r="X36" s="129"/>
      <c r="Y36" s="130">
        <f t="shared" si="50"/>
        <v>4.3186180422264873E-2</v>
      </c>
      <c r="Z36" s="131"/>
      <c r="AA36" s="127">
        <f t="shared" si="51"/>
        <v>5</v>
      </c>
      <c r="AB36" s="128"/>
      <c r="AC36" s="129">
        <f t="shared" si="34"/>
        <v>46</v>
      </c>
      <c r="AD36" s="129"/>
      <c r="AE36" s="130">
        <f t="shared" si="52"/>
        <v>4.5862412761714856E-2</v>
      </c>
      <c r="AF36" s="131"/>
      <c r="AG36" s="127">
        <f t="shared" si="53"/>
        <v>7</v>
      </c>
      <c r="AH36" s="128"/>
      <c r="AI36" s="129">
        <f t="shared" si="35"/>
        <v>32</v>
      </c>
      <c r="AJ36" s="129"/>
      <c r="AK36" s="130">
        <f t="shared" si="54"/>
        <v>2.8243601059135041E-2</v>
      </c>
      <c r="AL36" s="131"/>
      <c r="AM36" s="127">
        <f t="shared" si="55"/>
        <v>6</v>
      </c>
      <c r="AN36" s="128"/>
      <c r="AO36" s="129">
        <f t="shared" si="36"/>
        <v>16</v>
      </c>
      <c r="AP36" s="129"/>
      <c r="AQ36" s="130">
        <f t="shared" si="56"/>
        <v>3.9800995024875621E-2</v>
      </c>
      <c r="AR36" s="131"/>
      <c r="AS36" s="127">
        <f t="shared" si="57"/>
        <v>1</v>
      </c>
      <c r="AT36" s="128"/>
      <c r="AU36" s="129">
        <f t="shared" si="37"/>
        <v>0</v>
      </c>
      <c r="AV36" s="129"/>
      <c r="AW36" s="130" t="e">
        <f t="shared" si="58"/>
        <v>#DIV/0!</v>
      </c>
      <c r="AX36" s="131"/>
      <c r="AY36" s="127">
        <f t="shared" si="59"/>
        <v>1</v>
      </c>
      <c r="AZ36" s="128"/>
      <c r="BA36" s="129">
        <f t="shared" si="38"/>
        <v>0</v>
      </c>
      <c r="BB36" s="129"/>
      <c r="BC36" s="130" t="e">
        <f t="shared" si="60"/>
        <v>#DIV/0!</v>
      </c>
      <c r="BD36" s="131"/>
      <c r="BE36" s="127">
        <f t="shared" si="61"/>
        <v>1</v>
      </c>
      <c r="BF36" s="128"/>
      <c r="BG36" s="129">
        <f t="shared" si="39"/>
        <v>0</v>
      </c>
      <c r="BH36" s="129"/>
      <c r="BI36" s="130" t="e">
        <f t="shared" si="62"/>
        <v>#DIV/0!</v>
      </c>
      <c r="BJ36" s="131"/>
      <c r="BK36" s="127">
        <f t="shared" si="63"/>
        <v>1</v>
      </c>
      <c r="BL36" s="128"/>
      <c r="BM36" s="129"/>
      <c r="BN36" s="129"/>
      <c r="BO36" s="130"/>
      <c r="BP36" s="131"/>
      <c r="BQ36" s="127">
        <f t="shared" si="64"/>
        <v>1</v>
      </c>
      <c r="BR36" s="128"/>
      <c r="BS36" s="129"/>
      <c r="BT36" s="129"/>
      <c r="BU36" s="130"/>
      <c r="BV36" s="131"/>
      <c r="BW36" s="127">
        <f t="shared" si="65"/>
        <v>1</v>
      </c>
      <c r="BX36" s="128"/>
      <c r="BY36" s="129"/>
      <c r="BZ36" s="129"/>
      <c r="CA36" s="130"/>
      <c r="CB36" s="131"/>
      <c r="CC36" s="127">
        <f t="shared" si="66"/>
        <v>1</v>
      </c>
      <c r="CD36" s="128"/>
      <c r="CE36" s="129"/>
      <c r="CF36" s="129"/>
      <c r="CG36" s="130"/>
      <c r="CH36" s="131"/>
      <c r="CI36" s="127">
        <f t="shared" si="67"/>
        <v>1</v>
      </c>
      <c r="CJ36" s="128"/>
      <c r="CK36" s="129"/>
      <c r="CL36" s="129"/>
      <c r="CM36" s="130"/>
      <c r="CN36" s="131"/>
      <c r="CP36" s="19" t="str">
        <f t="shared" si="40"/>
        <v>Shoplifting</v>
      </c>
    </row>
    <row r="37" spans="1:94" s="8" customFormat="1" x14ac:dyDescent="0.2">
      <c r="A37" s="8">
        <f t="shared" si="41"/>
        <v>13</v>
      </c>
      <c r="B37" s="52" t="s">
        <v>6</v>
      </c>
      <c r="C37" s="180">
        <f t="shared" si="42"/>
        <v>13</v>
      </c>
      <c r="D37" s="169"/>
      <c r="E37" s="168">
        <f t="shared" si="43"/>
        <v>23</v>
      </c>
      <c r="F37" s="169"/>
      <c r="G37" s="130">
        <f t="shared" si="44"/>
        <v>3.7313432835820895E-3</v>
      </c>
      <c r="H37" s="131"/>
      <c r="I37" s="180">
        <f t="shared" si="45"/>
        <v>13</v>
      </c>
      <c r="J37" s="169"/>
      <c r="K37" s="167">
        <f t="shared" si="30"/>
        <v>6</v>
      </c>
      <c r="L37" s="167"/>
      <c r="M37" s="130">
        <f t="shared" si="46"/>
        <v>4.815409309791332E-3</v>
      </c>
      <c r="N37" s="131"/>
      <c r="O37" s="127">
        <f t="shared" si="47"/>
        <v>14</v>
      </c>
      <c r="P37" s="128"/>
      <c r="Q37" s="129">
        <f t="shared" si="32"/>
        <v>1</v>
      </c>
      <c r="R37" s="129"/>
      <c r="S37" s="130">
        <f t="shared" si="48"/>
        <v>7.4738415545590436E-4</v>
      </c>
      <c r="T37" s="131"/>
      <c r="U37" s="127">
        <f t="shared" si="49"/>
        <v>12</v>
      </c>
      <c r="V37" s="128"/>
      <c r="W37" s="129">
        <f t="shared" si="33"/>
        <v>8</v>
      </c>
      <c r="X37" s="129"/>
      <c r="Y37" s="130">
        <f t="shared" si="50"/>
        <v>7.677543186180422E-3</v>
      </c>
      <c r="Z37" s="131"/>
      <c r="AA37" s="127">
        <f t="shared" si="51"/>
        <v>13</v>
      </c>
      <c r="AB37" s="128"/>
      <c r="AC37" s="129">
        <f t="shared" si="34"/>
        <v>4</v>
      </c>
      <c r="AD37" s="129"/>
      <c r="AE37" s="130">
        <f t="shared" si="52"/>
        <v>3.9880358923230306E-3</v>
      </c>
      <c r="AF37" s="131"/>
      <c r="AG37" s="127">
        <f t="shared" si="53"/>
        <v>13</v>
      </c>
      <c r="AH37" s="128"/>
      <c r="AI37" s="129">
        <f t="shared" si="35"/>
        <v>3</v>
      </c>
      <c r="AJ37" s="129"/>
      <c r="AK37" s="130">
        <f t="shared" si="54"/>
        <v>2.6478375992939102E-3</v>
      </c>
      <c r="AL37" s="131"/>
      <c r="AM37" s="127">
        <f t="shared" si="55"/>
        <v>12</v>
      </c>
      <c r="AN37" s="128"/>
      <c r="AO37" s="129">
        <f t="shared" si="36"/>
        <v>1</v>
      </c>
      <c r="AP37" s="129"/>
      <c r="AQ37" s="130">
        <f t="shared" si="56"/>
        <v>2.4875621890547263E-3</v>
      </c>
      <c r="AR37" s="131"/>
      <c r="AS37" s="127">
        <f t="shared" si="57"/>
        <v>1</v>
      </c>
      <c r="AT37" s="128"/>
      <c r="AU37" s="129">
        <f t="shared" si="37"/>
        <v>0</v>
      </c>
      <c r="AV37" s="129"/>
      <c r="AW37" s="130" t="e">
        <f t="shared" si="58"/>
        <v>#DIV/0!</v>
      </c>
      <c r="AX37" s="131"/>
      <c r="AY37" s="127">
        <f t="shared" si="59"/>
        <v>1</v>
      </c>
      <c r="AZ37" s="128"/>
      <c r="BA37" s="129">
        <f t="shared" si="38"/>
        <v>0</v>
      </c>
      <c r="BB37" s="129"/>
      <c r="BC37" s="130" t="e">
        <f t="shared" si="60"/>
        <v>#DIV/0!</v>
      </c>
      <c r="BD37" s="131"/>
      <c r="BE37" s="127">
        <f t="shared" si="61"/>
        <v>1</v>
      </c>
      <c r="BF37" s="128"/>
      <c r="BG37" s="129">
        <f t="shared" si="39"/>
        <v>0</v>
      </c>
      <c r="BH37" s="129"/>
      <c r="BI37" s="130" t="e">
        <f t="shared" si="62"/>
        <v>#DIV/0!</v>
      </c>
      <c r="BJ37" s="131"/>
      <c r="BK37" s="127">
        <f t="shared" si="63"/>
        <v>1</v>
      </c>
      <c r="BL37" s="128"/>
      <c r="BM37" s="129"/>
      <c r="BN37" s="129"/>
      <c r="BO37" s="130"/>
      <c r="BP37" s="131"/>
      <c r="BQ37" s="127">
        <f t="shared" si="64"/>
        <v>1</v>
      </c>
      <c r="BR37" s="128"/>
      <c r="BS37" s="129"/>
      <c r="BT37" s="129"/>
      <c r="BU37" s="130"/>
      <c r="BV37" s="131"/>
      <c r="BW37" s="127">
        <f t="shared" si="65"/>
        <v>1</v>
      </c>
      <c r="BX37" s="128"/>
      <c r="BY37" s="129"/>
      <c r="BZ37" s="129"/>
      <c r="CA37" s="130"/>
      <c r="CB37" s="131"/>
      <c r="CC37" s="127">
        <f t="shared" si="66"/>
        <v>1</v>
      </c>
      <c r="CD37" s="128"/>
      <c r="CE37" s="129"/>
      <c r="CF37" s="129"/>
      <c r="CG37" s="130"/>
      <c r="CH37" s="131"/>
      <c r="CI37" s="127">
        <f t="shared" si="67"/>
        <v>1</v>
      </c>
      <c r="CJ37" s="128"/>
      <c r="CK37" s="129"/>
      <c r="CL37" s="129"/>
      <c r="CM37" s="130"/>
      <c r="CN37" s="131"/>
      <c r="CP37" s="19" t="str">
        <f t="shared" si="40"/>
        <v>Theft from the person</v>
      </c>
    </row>
    <row r="38" spans="1:94" s="8" customFormat="1" x14ac:dyDescent="0.2">
      <c r="A38" s="8">
        <v>10</v>
      </c>
      <c r="B38" s="52" t="s">
        <v>7</v>
      </c>
      <c r="C38" s="180">
        <f t="shared" si="42"/>
        <v>9</v>
      </c>
      <c r="D38" s="169"/>
      <c r="E38" s="168">
        <f t="shared" si="43"/>
        <v>110</v>
      </c>
      <c r="F38" s="169"/>
      <c r="G38" s="130">
        <f t="shared" si="44"/>
        <v>1.7845554834523037E-2</v>
      </c>
      <c r="H38" s="131"/>
      <c r="I38" s="180">
        <f t="shared" si="45"/>
        <v>7</v>
      </c>
      <c r="J38" s="169"/>
      <c r="K38" s="167">
        <f t="shared" si="30"/>
        <v>22</v>
      </c>
      <c r="L38" s="167"/>
      <c r="M38" s="130">
        <f t="shared" si="46"/>
        <v>1.7656500802568219E-2</v>
      </c>
      <c r="N38" s="131"/>
      <c r="O38" s="127">
        <f t="shared" si="47"/>
        <v>9</v>
      </c>
      <c r="P38" s="128"/>
      <c r="Q38" s="129">
        <f t="shared" si="32"/>
        <v>17</v>
      </c>
      <c r="R38" s="129"/>
      <c r="S38" s="130">
        <f t="shared" si="48"/>
        <v>1.2705530642750373E-2</v>
      </c>
      <c r="T38" s="131"/>
      <c r="U38" s="127">
        <f t="shared" si="49"/>
        <v>7</v>
      </c>
      <c r="V38" s="128"/>
      <c r="W38" s="129">
        <f t="shared" si="33"/>
        <v>21</v>
      </c>
      <c r="X38" s="129"/>
      <c r="Y38" s="130">
        <f t="shared" si="50"/>
        <v>2.0153550863723609E-2</v>
      </c>
      <c r="Z38" s="131"/>
      <c r="AA38" s="127">
        <f t="shared" si="51"/>
        <v>7</v>
      </c>
      <c r="AB38" s="128"/>
      <c r="AC38" s="129">
        <f t="shared" si="34"/>
        <v>29</v>
      </c>
      <c r="AD38" s="129"/>
      <c r="AE38" s="130">
        <f t="shared" si="52"/>
        <v>2.8913260219341975E-2</v>
      </c>
      <c r="AF38" s="131"/>
      <c r="AG38" s="127">
        <f t="shared" si="53"/>
        <v>10</v>
      </c>
      <c r="AH38" s="128"/>
      <c r="AI38" s="129">
        <f t="shared" si="35"/>
        <v>14</v>
      </c>
      <c r="AJ38" s="129"/>
      <c r="AK38" s="130">
        <f t="shared" si="54"/>
        <v>1.2356575463371581E-2</v>
      </c>
      <c r="AL38" s="131"/>
      <c r="AM38" s="127">
        <f t="shared" si="55"/>
        <v>10</v>
      </c>
      <c r="AN38" s="128"/>
      <c r="AO38" s="129">
        <f t="shared" si="36"/>
        <v>7</v>
      </c>
      <c r="AP38" s="129"/>
      <c r="AQ38" s="130">
        <f t="shared" si="56"/>
        <v>1.7412935323383085E-2</v>
      </c>
      <c r="AR38" s="131"/>
      <c r="AS38" s="127">
        <f t="shared" si="57"/>
        <v>1</v>
      </c>
      <c r="AT38" s="128"/>
      <c r="AU38" s="129">
        <f t="shared" si="37"/>
        <v>0</v>
      </c>
      <c r="AV38" s="129"/>
      <c r="AW38" s="130" t="e">
        <f t="shared" si="58"/>
        <v>#DIV/0!</v>
      </c>
      <c r="AX38" s="131"/>
      <c r="AY38" s="127">
        <f t="shared" si="59"/>
        <v>1</v>
      </c>
      <c r="AZ38" s="128"/>
      <c r="BA38" s="129">
        <f t="shared" si="38"/>
        <v>0</v>
      </c>
      <c r="BB38" s="129"/>
      <c r="BC38" s="130" t="e">
        <f t="shared" si="60"/>
        <v>#DIV/0!</v>
      </c>
      <c r="BD38" s="131"/>
      <c r="BE38" s="127">
        <f t="shared" si="61"/>
        <v>1</v>
      </c>
      <c r="BF38" s="128"/>
      <c r="BG38" s="129">
        <f t="shared" si="39"/>
        <v>0</v>
      </c>
      <c r="BH38" s="129"/>
      <c r="BI38" s="130" t="e">
        <f t="shared" si="62"/>
        <v>#DIV/0!</v>
      </c>
      <c r="BJ38" s="131"/>
      <c r="BK38" s="127">
        <f t="shared" si="63"/>
        <v>1</v>
      </c>
      <c r="BL38" s="128"/>
      <c r="BM38" s="129"/>
      <c r="BN38" s="129"/>
      <c r="BO38" s="130"/>
      <c r="BP38" s="131"/>
      <c r="BQ38" s="127">
        <f t="shared" si="64"/>
        <v>1</v>
      </c>
      <c r="BR38" s="128"/>
      <c r="BS38" s="129"/>
      <c r="BT38" s="129"/>
      <c r="BU38" s="130"/>
      <c r="BV38" s="131"/>
      <c r="BW38" s="127">
        <f t="shared" si="65"/>
        <v>1</v>
      </c>
      <c r="BX38" s="128"/>
      <c r="BY38" s="129"/>
      <c r="BZ38" s="129"/>
      <c r="CA38" s="130"/>
      <c r="CB38" s="131"/>
      <c r="CC38" s="127">
        <f t="shared" si="66"/>
        <v>1</v>
      </c>
      <c r="CD38" s="128"/>
      <c r="CE38" s="129"/>
      <c r="CF38" s="129"/>
      <c r="CG38" s="130"/>
      <c r="CH38" s="131"/>
      <c r="CI38" s="127">
        <f t="shared" si="67"/>
        <v>1</v>
      </c>
      <c r="CJ38" s="128"/>
      <c r="CK38" s="129"/>
      <c r="CL38" s="129"/>
      <c r="CM38" s="130"/>
      <c r="CN38" s="131"/>
      <c r="CP38" s="19" t="str">
        <f t="shared" si="40"/>
        <v>Vehicle crime</v>
      </c>
    </row>
    <row r="39" spans="1:94" s="8" customFormat="1" ht="15" thickBot="1" x14ac:dyDescent="0.25">
      <c r="A39" s="8">
        <f t="shared" si="41"/>
        <v>1</v>
      </c>
      <c r="B39" s="53" t="s">
        <v>8</v>
      </c>
      <c r="C39" s="165">
        <f t="shared" si="42"/>
        <v>1</v>
      </c>
      <c r="D39" s="166"/>
      <c r="E39" s="170">
        <f t="shared" si="43"/>
        <v>2510</v>
      </c>
      <c r="F39" s="166"/>
      <c r="G39" s="125">
        <f t="shared" si="44"/>
        <v>0.40720311486048022</v>
      </c>
      <c r="H39" s="126"/>
      <c r="I39" s="165">
        <f t="shared" si="45"/>
        <v>1</v>
      </c>
      <c r="J39" s="166"/>
      <c r="K39" s="181">
        <f t="shared" si="30"/>
        <v>482</v>
      </c>
      <c r="L39" s="181"/>
      <c r="M39" s="125">
        <f t="shared" si="46"/>
        <v>0.3868378812199037</v>
      </c>
      <c r="N39" s="126"/>
      <c r="O39" s="122">
        <f t="shared" si="47"/>
        <v>1</v>
      </c>
      <c r="P39" s="123"/>
      <c r="Q39" s="124">
        <f t="shared" si="32"/>
        <v>502</v>
      </c>
      <c r="R39" s="124"/>
      <c r="S39" s="125">
        <f t="shared" si="48"/>
        <v>0.37518684603886399</v>
      </c>
      <c r="T39" s="126"/>
      <c r="U39" s="122">
        <f t="shared" si="49"/>
        <v>1</v>
      </c>
      <c r="V39" s="123"/>
      <c r="W39" s="124">
        <f t="shared" si="33"/>
        <v>404</v>
      </c>
      <c r="X39" s="124"/>
      <c r="Y39" s="125">
        <f t="shared" si="50"/>
        <v>0.38771593090211132</v>
      </c>
      <c r="Z39" s="126"/>
      <c r="AA39" s="122">
        <f t="shared" si="51"/>
        <v>1</v>
      </c>
      <c r="AB39" s="123"/>
      <c r="AC39" s="124">
        <f t="shared" si="34"/>
        <v>410</v>
      </c>
      <c r="AD39" s="124"/>
      <c r="AE39" s="125">
        <f t="shared" si="52"/>
        <v>0.40877367896311068</v>
      </c>
      <c r="AF39" s="126"/>
      <c r="AG39" s="122">
        <f t="shared" si="53"/>
        <v>1</v>
      </c>
      <c r="AH39" s="123"/>
      <c r="AI39" s="124">
        <f t="shared" si="35"/>
        <v>515</v>
      </c>
      <c r="AJ39" s="124"/>
      <c r="AK39" s="125">
        <f t="shared" si="54"/>
        <v>0.45454545454545453</v>
      </c>
      <c r="AL39" s="126"/>
      <c r="AM39" s="122">
        <f t="shared" si="55"/>
        <v>1</v>
      </c>
      <c r="AN39" s="123"/>
      <c r="AO39" s="124">
        <f t="shared" si="36"/>
        <v>197</v>
      </c>
      <c r="AP39" s="124"/>
      <c r="AQ39" s="125">
        <f t="shared" si="56"/>
        <v>0.49004975124378108</v>
      </c>
      <c r="AR39" s="126"/>
      <c r="AS39" s="122">
        <f t="shared" si="57"/>
        <v>1</v>
      </c>
      <c r="AT39" s="123"/>
      <c r="AU39" s="124">
        <f t="shared" si="37"/>
        <v>0</v>
      </c>
      <c r="AV39" s="124"/>
      <c r="AW39" s="125" t="e">
        <f t="shared" si="58"/>
        <v>#DIV/0!</v>
      </c>
      <c r="AX39" s="126"/>
      <c r="AY39" s="122">
        <f t="shared" si="59"/>
        <v>1</v>
      </c>
      <c r="AZ39" s="123"/>
      <c r="BA39" s="124">
        <f t="shared" si="38"/>
        <v>0</v>
      </c>
      <c r="BB39" s="124"/>
      <c r="BC39" s="125" t="e">
        <f t="shared" si="60"/>
        <v>#DIV/0!</v>
      </c>
      <c r="BD39" s="126"/>
      <c r="BE39" s="122">
        <f t="shared" si="61"/>
        <v>1</v>
      </c>
      <c r="BF39" s="123"/>
      <c r="BG39" s="124">
        <f t="shared" si="39"/>
        <v>0</v>
      </c>
      <c r="BH39" s="124"/>
      <c r="BI39" s="125" t="e">
        <f t="shared" si="62"/>
        <v>#DIV/0!</v>
      </c>
      <c r="BJ39" s="126"/>
      <c r="BK39" s="122">
        <f t="shared" si="63"/>
        <v>1</v>
      </c>
      <c r="BL39" s="123"/>
      <c r="BM39" s="124"/>
      <c r="BN39" s="124"/>
      <c r="BO39" s="125"/>
      <c r="BP39" s="126"/>
      <c r="BQ39" s="122">
        <f t="shared" si="64"/>
        <v>1</v>
      </c>
      <c r="BR39" s="123"/>
      <c r="BS39" s="124"/>
      <c r="BT39" s="124"/>
      <c r="BU39" s="125"/>
      <c r="BV39" s="126"/>
      <c r="BW39" s="122">
        <f t="shared" si="65"/>
        <v>1</v>
      </c>
      <c r="BX39" s="123"/>
      <c r="BY39" s="124"/>
      <c r="BZ39" s="124"/>
      <c r="CA39" s="125"/>
      <c r="CB39" s="126"/>
      <c r="CC39" s="122">
        <f t="shared" si="66"/>
        <v>1</v>
      </c>
      <c r="CD39" s="123"/>
      <c r="CE39" s="124"/>
      <c r="CF39" s="124"/>
      <c r="CG39" s="125"/>
      <c r="CH39" s="126"/>
      <c r="CI39" s="122">
        <f t="shared" si="67"/>
        <v>1</v>
      </c>
      <c r="CJ39" s="123"/>
      <c r="CK39" s="124"/>
      <c r="CL39" s="124"/>
      <c r="CM39" s="125"/>
      <c r="CN39" s="126"/>
      <c r="CP39" s="19" t="str">
        <f t="shared" si="40"/>
        <v>Violence and sexual offences</v>
      </c>
    </row>
    <row r="40" spans="1:94" ht="15" thickBot="1" x14ac:dyDescent="0.25">
      <c r="E40" s="5"/>
      <c r="F40" s="5"/>
      <c r="G40" s="5"/>
      <c r="H40" s="5"/>
    </row>
    <row r="41" spans="1:94" ht="36" customHeight="1" thickBot="1" x14ac:dyDescent="0.25">
      <c r="B41" s="142"/>
      <c r="C41" s="142"/>
      <c r="D41" s="142"/>
      <c r="E41" s="142"/>
      <c r="F41" s="142"/>
      <c r="G41" s="142"/>
      <c r="H41" s="142"/>
      <c r="I41" s="142"/>
      <c r="J41" s="142"/>
      <c r="L41" s="41">
        <v>2021</v>
      </c>
      <c r="M41" s="41">
        <f>L41+1</f>
        <v>2022</v>
      </c>
      <c r="N41" s="41">
        <f t="shared" ref="N41:W41" si="68">M41+1</f>
        <v>2023</v>
      </c>
      <c r="O41" s="41">
        <f t="shared" si="68"/>
        <v>2024</v>
      </c>
      <c r="P41" s="41">
        <f t="shared" si="68"/>
        <v>2025</v>
      </c>
      <c r="Q41" s="41">
        <f t="shared" si="68"/>
        <v>2026</v>
      </c>
      <c r="R41" s="41">
        <f t="shared" si="68"/>
        <v>2027</v>
      </c>
      <c r="S41" s="41">
        <f t="shared" si="68"/>
        <v>2028</v>
      </c>
      <c r="T41" s="41">
        <f t="shared" si="68"/>
        <v>2029</v>
      </c>
      <c r="U41" s="41">
        <f t="shared" si="68"/>
        <v>2030</v>
      </c>
      <c r="V41" s="41">
        <f t="shared" si="68"/>
        <v>2031</v>
      </c>
      <c r="W41" s="41">
        <f t="shared" si="68"/>
        <v>2032</v>
      </c>
      <c r="X41" s="105"/>
      <c r="Y41" s="41">
        <v>2021</v>
      </c>
      <c r="Z41" s="41">
        <f>Y41+1</f>
        <v>2022</v>
      </c>
      <c r="AA41" s="41">
        <f t="shared" ref="AA41" si="69">Z41+1</f>
        <v>2023</v>
      </c>
      <c r="AB41" s="41">
        <f t="shared" ref="AB41" si="70">AA41+1</f>
        <v>2024</v>
      </c>
      <c r="AC41" s="41">
        <f t="shared" ref="AC41" si="71">AB41+1</f>
        <v>2025</v>
      </c>
      <c r="AD41" s="41">
        <f t="shared" ref="AD41" si="72">AC41+1</f>
        <v>2026</v>
      </c>
      <c r="AE41" s="41">
        <f t="shared" ref="AE41" si="73">AD41+1</f>
        <v>2027</v>
      </c>
      <c r="AF41" s="41">
        <f t="shared" ref="AF41" si="74">AE41+1</f>
        <v>2028</v>
      </c>
      <c r="AG41" s="41">
        <f t="shared" ref="AG41" si="75">AF41+1</f>
        <v>2029</v>
      </c>
      <c r="AH41" s="41">
        <f t="shared" ref="AH41" si="76">AG41+1</f>
        <v>2030</v>
      </c>
      <c r="AI41" s="41">
        <f t="shared" ref="AI41" si="77">AH41+1</f>
        <v>2031</v>
      </c>
      <c r="AJ41" s="41">
        <f t="shared" ref="AJ41" si="78">AI41+1</f>
        <v>2032</v>
      </c>
      <c r="AK41" s="106"/>
      <c r="AM41" s="41">
        <v>2021</v>
      </c>
      <c r="AN41" s="41">
        <f>AM41+1</f>
        <v>2022</v>
      </c>
      <c r="AO41" s="41">
        <f t="shared" ref="AO41:AX41" si="79">AN41+1</f>
        <v>2023</v>
      </c>
      <c r="AP41" s="41">
        <f t="shared" si="79"/>
        <v>2024</v>
      </c>
      <c r="AQ41" s="41">
        <f t="shared" si="79"/>
        <v>2025</v>
      </c>
      <c r="AR41" s="41">
        <f t="shared" si="79"/>
        <v>2026</v>
      </c>
      <c r="AS41" s="41">
        <f t="shared" si="79"/>
        <v>2027</v>
      </c>
      <c r="AT41" s="41">
        <f t="shared" si="79"/>
        <v>2028</v>
      </c>
      <c r="AU41" s="41">
        <f t="shared" si="79"/>
        <v>2029</v>
      </c>
      <c r="AV41" s="41">
        <f t="shared" si="79"/>
        <v>2030</v>
      </c>
      <c r="AW41" s="41">
        <f t="shared" si="79"/>
        <v>2031</v>
      </c>
      <c r="AX41" s="41">
        <f t="shared" si="79"/>
        <v>2032</v>
      </c>
    </row>
    <row r="42" spans="1:94" s="8" customFormat="1" ht="14" customHeight="1" thickBot="1" x14ac:dyDescent="0.25">
      <c r="A42" s="8">
        <v>1</v>
      </c>
      <c r="B42" s="174" t="str">
        <f>INDEX($B$26:$B$39, MATCH(A42, $A$26:$A$39, 0))</f>
        <v>Violence and sexual offences</v>
      </c>
      <c r="C42" s="175"/>
      <c r="D42" s="176"/>
      <c r="E42" s="177">
        <f>VLOOKUP($B42,$B$26:$AR$39,4,0)</f>
        <v>2510</v>
      </c>
      <c r="F42" s="178"/>
      <c r="G42" s="179">
        <f t="shared" ref="G42:G55" si="80">VLOOKUP($B42,$B$26:$AR$39,6,0)</f>
        <v>0.40720311486048022</v>
      </c>
      <c r="H42" s="179"/>
      <c r="I42" s="163"/>
      <c r="J42" s="164"/>
      <c r="K42" s="20"/>
      <c r="L42" s="21">
        <f t="shared" ref="L42:L55" si="81">VLOOKUP(B42,$B$26:$AX$39,10,FALSE)</f>
        <v>482</v>
      </c>
      <c r="M42" s="21">
        <f t="shared" ref="M42:M55" si="82">VLOOKUP(B42,$B$26:$AX$39,16,FALSE)</f>
        <v>502</v>
      </c>
      <c r="N42" s="21">
        <f t="shared" ref="N42:N55" si="83">VLOOKUP(B42,$B$26:$AX$39,22,FALSE)</f>
        <v>404</v>
      </c>
      <c r="O42" s="21">
        <f t="shared" ref="O42:O55" si="84">VLOOKUP(B42,$B$26:$AX$39,28,FALSE)</f>
        <v>410</v>
      </c>
      <c r="P42" s="21">
        <f t="shared" ref="P42:P55" si="85">VLOOKUP(B42,$B$26:$AX$39,34,FALSE)</f>
        <v>515</v>
      </c>
      <c r="Q42" s="21">
        <f t="shared" ref="Q42:Q55" si="86">VLOOKUP(B42,$B$26:$AX$39,40,FALSE)</f>
        <v>197</v>
      </c>
      <c r="R42" s="22">
        <f t="shared" ref="R42:R55" si="87">VLOOKUP(B42,$B$26:$AX$39,46,FALSE)</f>
        <v>0</v>
      </c>
      <c r="S42" s="21">
        <f t="shared" ref="S42:S55" si="88">VLOOKUP(B42,$B$26:$BD$39,52, FALSE)</f>
        <v>0</v>
      </c>
      <c r="T42" s="22"/>
      <c r="U42" s="23"/>
      <c r="V42" s="24"/>
      <c r="W42" s="82"/>
      <c r="X42" s="105"/>
      <c r="Y42" s="110"/>
      <c r="Z42" s="111">
        <f>IFERROR((M42-L42)/M42, "")</f>
        <v>3.9840637450199202E-2</v>
      </c>
      <c r="AA42" s="111">
        <f t="shared" ref="AA42:AJ42" si="89">IFERROR((N42-M42)/N42, "")</f>
        <v>-0.24257425742574257</v>
      </c>
      <c r="AB42" s="111">
        <f t="shared" si="89"/>
        <v>1.4634146341463415E-2</v>
      </c>
      <c r="AC42" s="111">
        <f t="shared" si="89"/>
        <v>0.20388349514563106</v>
      </c>
      <c r="AD42" s="111">
        <f t="shared" si="89"/>
        <v>-1.6142131979695431</v>
      </c>
      <c r="AE42" s="111" t="str">
        <f t="shared" si="89"/>
        <v/>
      </c>
      <c r="AF42" s="111" t="str">
        <f t="shared" si="89"/>
        <v/>
      </c>
      <c r="AG42" s="111" t="str">
        <f t="shared" si="89"/>
        <v/>
      </c>
      <c r="AH42" s="111" t="str">
        <f t="shared" si="89"/>
        <v/>
      </c>
      <c r="AI42" s="111" t="str">
        <f t="shared" si="89"/>
        <v/>
      </c>
      <c r="AJ42" s="112" t="str">
        <f t="shared" si="89"/>
        <v/>
      </c>
      <c r="AK42" s="106"/>
    </row>
    <row r="43" spans="1:94" s="8" customFormat="1" ht="14" customHeight="1" x14ac:dyDescent="0.2">
      <c r="A43" s="8">
        <f>A42+1</f>
        <v>2</v>
      </c>
      <c r="B43" s="171" t="str">
        <f t="shared" ref="B43:B55" si="90">INDEX($B$26:$B$39, MATCH(A43, $A$26:$A$39, 0))</f>
        <v>Anti-social behaviour</v>
      </c>
      <c r="C43" s="172"/>
      <c r="D43" s="173"/>
      <c r="E43" s="159">
        <f t="shared" ref="E43:E55" si="91">VLOOKUP(B43,$B$26:$AR$39,4,0)</f>
        <v>1606</v>
      </c>
      <c r="F43" s="160"/>
      <c r="G43" s="161">
        <f t="shared" si="80"/>
        <v>0.26054510058403635</v>
      </c>
      <c r="H43" s="161"/>
      <c r="I43" s="161">
        <f>E43/SUM($E$43:$F$55)</f>
        <v>0.43951833607006019</v>
      </c>
      <c r="J43" s="162"/>
      <c r="L43" s="25">
        <f t="shared" si="81"/>
        <v>389</v>
      </c>
      <c r="M43" s="25">
        <f t="shared" si="82"/>
        <v>432</v>
      </c>
      <c r="N43" s="25">
        <f t="shared" si="83"/>
        <v>267</v>
      </c>
      <c r="O43" s="25">
        <f t="shared" si="84"/>
        <v>221</v>
      </c>
      <c r="P43" s="25">
        <f t="shared" si="85"/>
        <v>233</v>
      </c>
      <c r="Q43" s="25">
        <f t="shared" si="86"/>
        <v>64</v>
      </c>
      <c r="R43" s="26">
        <f t="shared" si="87"/>
        <v>0</v>
      </c>
      <c r="S43" s="25">
        <f t="shared" si="88"/>
        <v>0</v>
      </c>
      <c r="T43" s="26"/>
      <c r="U43" s="27"/>
      <c r="V43" s="28"/>
      <c r="W43" s="28"/>
      <c r="X43" s="107"/>
      <c r="Y43" s="113"/>
      <c r="Z43" s="114">
        <f t="shared" ref="Z43:Z55" si="92">IFERROR((M43-L43)/M43, "")</f>
        <v>9.9537037037037035E-2</v>
      </c>
      <c r="AA43" s="114">
        <f t="shared" ref="AA43:AA55" si="93">IFERROR((N43-M43)/N43, "")</f>
        <v>-0.6179775280898876</v>
      </c>
      <c r="AB43" s="114">
        <f t="shared" ref="AB43:AB55" si="94">IFERROR((O43-N43)/O43, "")</f>
        <v>-0.20814479638009051</v>
      </c>
      <c r="AC43" s="114">
        <f t="shared" ref="AC43:AC55" si="95">IFERROR((P43-O43)/P43, "")</f>
        <v>5.1502145922746781E-2</v>
      </c>
      <c r="AD43" s="114">
        <f t="shared" ref="AD43:AD55" si="96">IFERROR((Q43-P43)/Q43, "")</f>
        <v>-2.640625</v>
      </c>
      <c r="AE43" s="114" t="str">
        <f t="shared" ref="AE43:AE55" si="97">IFERROR((R43-Q43)/R43, "")</f>
        <v/>
      </c>
      <c r="AF43" s="114" t="str">
        <f t="shared" ref="AF43:AF55" si="98">IFERROR((S43-R43)/S43, "")</f>
        <v/>
      </c>
      <c r="AG43" s="114" t="str">
        <f t="shared" ref="AG43:AG55" si="99">IFERROR((T43-S43)/T43, "")</f>
        <v/>
      </c>
      <c r="AH43" s="114" t="str">
        <f t="shared" ref="AH43:AH55" si="100">IFERROR((U43-T43)/U43, "")</f>
        <v/>
      </c>
      <c r="AI43" s="114" t="str">
        <f t="shared" ref="AI43:AI55" si="101">IFERROR((V43-U43)/V43, "")</f>
        <v/>
      </c>
      <c r="AJ43" s="115" t="str">
        <f t="shared" ref="AJ43:AJ55" si="102">IFERROR((W43-V43)/W43, "")</f>
        <v/>
      </c>
      <c r="AK43" s="108"/>
      <c r="AM43" s="151">
        <f>I24</f>
        <v>1246</v>
      </c>
      <c r="AN43" s="151">
        <f>O24</f>
        <v>1338</v>
      </c>
      <c r="AO43" s="151">
        <f>U24</f>
        <v>1042</v>
      </c>
      <c r="AP43" s="151">
        <f>AA24</f>
        <v>1003</v>
      </c>
      <c r="AQ43" s="151">
        <f>AG24</f>
        <v>1133</v>
      </c>
      <c r="AR43" s="151">
        <f>AM24</f>
        <v>402</v>
      </c>
      <c r="AS43" s="151">
        <f>AS24</f>
        <v>0</v>
      </c>
      <c r="AT43" s="151">
        <f>AY24</f>
        <v>0</v>
      </c>
      <c r="AU43" s="151">
        <f>BE24</f>
        <v>0</v>
      </c>
      <c r="AV43" s="151">
        <f>BK24</f>
        <v>0</v>
      </c>
      <c r="AW43" s="151">
        <f>BQ24</f>
        <v>0</v>
      </c>
      <c r="AX43" s="154">
        <f>BW24</f>
        <v>0</v>
      </c>
    </row>
    <row r="44" spans="1:94" s="8" customFormat="1" ht="14" customHeight="1" x14ac:dyDescent="0.2">
      <c r="A44" s="8">
        <f t="shared" ref="A44:A53" si="103">A43+1</f>
        <v>3</v>
      </c>
      <c r="B44" s="171" t="str">
        <f t="shared" si="90"/>
        <v>Criminal damage and arson</v>
      </c>
      <c r="C44" s="172"/>
      <c r="D44" s="173"/>
      <c r="E44" s="159">
        <f t="shared" si="91"/>
        <v>528</v>
      </c>
      <c r="F44" s="160"/>
      <c r="G44" s="161">
        <f t="shared" si="80"/>
        <v>8.5658663205710583E-2</v>
      </c>
      <c r="H44" s="161"/>
      <c r="I44" s="161">
        <f t="shared" ref="I44:I55" si="104">E44/SUM($E$43:$F$55)</f>
        <v>0.14449917898193759</v>
      </c>
      <c r="J44" s="162"/>
      <c r="L44" s="25">
        <f t="shared" si="81"/>
        <v>114</v>
      </c>
      <c r="M44" s="25">
        <f t="shared" si="82"/>
        <v>129</v>
      </c>
      <c r="N44" s="25">
        <f t="shared" si="83"/>
        <v>95</v>
      </c>
      <c r="O44" s="25">
        <f t="shared" si="84"/>
        <v>78</v>
      </c>
      <c r="P44" s="25">
        <f t="shared" si="85"/>
        <v>84</v>
      </c>
      <c r="Q44" s="25">
        <f t="shared" si="86"/>
        <v>28</v>
      </c>
      <c r="R44" s="26">
        <f t="shared" si="87"/>
        <v>0</v>
      </c>
      <c r="S44" s="25">
        <f t="shared" si="88"/>
        <v>0</v>
      </c>
      <c r="T44" s="26"/>
      <c r="U44" s="27"/>
      <c r="V44" s="28"/>
      <c r="W44" s="28"/>
      <c r="X44" s="108"/>
      <c r="Y44" s="116"/>
      <c r="Z44" s="117">
        <f t="shared" si="92"/>
        <v>0.11627906976744186</v>
      </c>
      <c r="AA44" s="117">
        <f t="shared" si="93"/>
        <v>-0.35789473684210527</v>
      </c>
      <c r="AB44" s="117">
        <f t="shared" si="94"/>
        <v>-0.21794871794871795</v>
      </c>
      <c r="AC44" s="117">
        <f t="shared" si="95"/>
        <v>7.1428571428571425E-2</v>
      </c>
      <c r="AD44" s="117">
        <f t="shared" si="96"/>
        <v>-2</v>
      </c>
      <c r="AE44" s="117" t="str">
        <f t="shared" si="97"/>
        <v/>
      </c>
      <c r="AF44" s="117" t="str">
        <f t="shared" si="98"/>
        <v/>
      </c>
      <c r="AG44" s="117" t="str">
        <f t="shared" si="99"/>
        <v/>
      </c>
      <c r="AH44" s="117" t="str">
        <f t="shared" si="100"/>
        <v/>
      </c>
      <c r="AI44" s="117" t="str">
        <f t="shared" si="101"/>
        <v/>
      </c>
      <c r="AJ44" s="118" t="str">
        <f t="shared" si="102"/>
        <v/>
      </c>
      <c r="AK44" s="109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5"/>
    </row>
    <row r="45" spans="1:94" s="8" customFormat="1" ht="14" customHeight="1" x14ac:dyDescent="0.2">
      <c r="A45" s="8">
        <f t="shared" si="103"/>
        <v>4</v>
      </c>
      <c r="B45" s="171" t="str">
        <f t="shared" si="90"/>
        <v>Public order</v>
      </c>
      <c r="C45" s="172"/>
      <c r="D45" s="173"/>
      <c r="E45" s="159">
        <f t="shared" si="91"/>
        <v>479</v>
      </c>
      <c r="F45" s="160"/>
      <c r="G45" s="161">
        <f t="shared" si="80"/>
        <v>7.7709279688513946E-2</v>
      </c>
      <c r="H45" s="161"/>
      <c r="I45" s="161">
        <f t="shared" si="104"/>
        <v>0.13108921729611384</v>
      </c>
      <c r="J45" s="162"/>
      <c r="L45" s="25">
        <f t="shared" si="81"/>
        <v>65</v>
      </c>
      <c r="M45" s="25">
        <f t="shared" si="82"/>
        <v>95</v>
      </c>
      <c r="N45" s="25">
        <f t="shared" si="83"/>
        <v>96</v>
      </c>
      <c r="O45" s="25">
        <f t="shared" si="84"/>
        <v>90</v>
      </c>
      <c r="P45" s="25">
        <f t="shared" si="85"/>
        <v>100</v>
      </c>
      <c r="Q45" s="25">
        <f t="shared" si="86"/>
        <v>33</v>
      </c>
      <c r="R45" s="26">
        <f t="shared" si="87"/>
        <v>0</v>
      </c>
      <c r="S45" s="25">
        <f t="shared" si="88"/>
        <v>0</v>
      </c>
      <c r="T45" s="26"/>
      <c r="U45" s="27"/>
      <c r="V45" s="28"/>
      <c r="W45" s="28"/>
      <c r="X45" s="108"/>
      <c r="Y45" s="116"/>
      <c r="Z45" s="117">
        <f t="shared" si="92"/>
        <v>0.31578947368421051</v>
      </c>
      <c r="AA45" s="117">
        <f t="shared" si="93"/>
        <v>1.0416666666666666E-2</v>
      </c>
      <c r="AB45" s="117">
        <f t="shared" si="94"/>
        <v>-6.6666666666666666E-2</v>
      </c>
      <c r="AC45" s="117">
        <f t="shared" si="95"/>
        <v>0.1</v>
      </c>
      <c r="AD45" s="117">
        <f t="shared" si="96"/>
        <v>-2.0303030303030303</v>
      </c>
      <c r="AE45" s="117" t="str">
        <f t="shared" si="97"/>
        <v/>
      </c>
      <c r="AF45" s="117" t="str">
        <f t="shared" si="98"/>
        <v/>
      </c>
      <c r="AG45" s="117" t="str">
        <f t="shared" si="99"/>
        <v/>
      </c>
      <c r="AH45" s="117" t="str">
        <f t="shared" si="100"/>
        <v/>
      </c>
      <c r="AI45" s="117" t="str">
        <f t="shared" si="101"/>
        <v/>
      </c>
      <c r="AJ45" s="118" t="str">
        <f t="shared" si="102"/>
        <v/>
      </c>
      <c r="AK45" s="109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5"/>
    </row>
    <row r="46" spans="1:94" s="8" customFormat="1" ht="14" customHeight="1" thickBot="1" x14ac:dyDescent="0.25">
      <c r="A46" s="8">
        <f t="shared" si="103"/>
        <v>5</v>
      </c>
      <c r="B46" s="171" t="str">
        <f t="shared" si="90"/>
        <v>Other theft</v>
      </c>
      <c r="C46" s="172"/>
      <c r="D46" s="173"/>
      <c r="E46" s="159">
        <f t="shared" si="91"/>
        <v>277</v>
      </c>
      <c r="F46" s="160"/>
      <c r="G46" s="161">
        <f t="shared" si="80"/>
        <v>4.493835171966256E-2</v>
      </c>
      <c r="H46" s="161"/>
      <c r="I46" s="161">
        <f t="shared" si="104"/>
        <v>7.5807334428024079E-2</v>
      </c>
      <c r="J46" s="162"/>
      <c r="L46" s="25">
        <f t="shared" si="81"/>
        <v>60</v>
      </c>
      <c r="M46" s="25">
        <f t="shared" si="82"/>
        <v>53</v>
      </c>
      <c r="N46" s="25">
        <f t="shared" si="83"/>
        <v>47</v>
      </c>
      <c r="O46" s="25">
        <f t="shared" si="84"/>
        <v>44</v>
      </c>
      <c r="P46" s="25">
        <f t="shared" si="85"/>
        <v>55</v>
      </c>
      <c r="Q46" s="25">
        <f t="shared" si="86"/>
        <v>18</v>
      </c>
      <c r="R46" s="26">
        <f t="shared" si="87"/>
        <v>0</v>
      </c>
      <c r="S46" s="25">
        <f t="shared" si="88"/>
        <v>0</v>
      </c>
      <c r="T46" s="26"/>
      <c r="U46" s="27"/>
      <c r="V46" s="28"/>
      <c r="W46" s="28"/>
      <c r="X46" s="108"/>
      <c r="Y46" s="116"/>
      <c r="Z46" s="117">
        <f t="shared" si="92"/>
        <v>-0.13207547169811321</v>
      </c>
      <c r="AA46" s="117">
        <f t="shared" si="93"/>
        <v>-0.1276595744680851</v>
      </c>
      <c r="AB46" s="117">
        <f t="shared" si="94"/>
        <v>-6.8181818181818177E-2</v>
      </c>
      <c r="AC46" s="117">
        <f t="shared" si="95"/>
        <v>0.2</v>
      </c>
      <c r="AD46" s="117">
        <f t="shared" si="96"/>
        <v>-2.0555555555555554</v>
      </c>
      <c r="AE46" s="117" t="str">
        <f t="shared" si="97"/>
        <v/>
      </c>
      <c r="AF46" s="117" t="str">
        <f t="shared" si="98"/>
        <v/>
      </c>
      <c r="AG46" s="117" t="str">
        <f t="shared" si="99"/>
        <v/>
      </c>
      <c r="AH46" s="117" t="str">
        <f t="shared" si="100"/>
        <v/>
      </c>
      <c r="AI46" s="117" t="str">
        <f t="shared" si="101"/>
        <v/>
      </c>
      <c r="AJ46" s="118" t="str">
        <f t="shared" si="102"/>
        <v/>
      </c>
      <c r="AK46" s="109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6"/>
    </row>
    <row r="47" spans="1:94" s="8" customFormat="1" ht="14" customHeight="1" x14ac:dyDescent="0.2">
      <c r="A47" s="8">
        <f t="shared" si="103"/>
        <v>6</v>
      </c>
      <c r="B47" s="171" t="str">
        <f t="shared" si="90"/>
        <v>Shoplifting</v>
      </c>
      <c r="C47" s="172"/>
      <c r="D47" s="173"/>
      <c r="E47" s="159">
        <f t="shared" si="91"/>
        <v>190</v>
      </c>
      <c r="F47" s="160"/>
      <c r="G47" s="161">
        <f t="shared" si="80"/>
        <v>3.0824140168721609E-2</v>
      </c>
      <c r="H47" s="161"/>
      <c r="I47" s="161">
        <f t="shared" si="104"/>
        <v>5.199781061850027E-2</v>
      </c>
      <c r="J47" s="162"/>
      <c r="L47" s="25">
        <f t="shared" si="81"/>
        <v>26</v>
      </c>
      <c r="M47" s="25">
        <f t="shared" si="82"/>
        <v>25</v>
      </c>
      <c r="N47" s="25">
        <f t="shared" si="83"/>
        <v>45</v>
      </c>
      <c r="O47" s="25">
        <f t="shared" si="84"/>
        <v>46</v>
      </c>
      <c r="P47" s="25">
        <f t="shared" si="85"/>
        <v>32</v>
      </c>
      <c r="Q47" s="25">
        <f t="shared" si="86"/>
        <v>16</v>
      </c>
      <c r="R47" s="26">
        <f t="shared" si="87"/>
        <v>0</v>
      </c>
      <c r="S47" s="25">
        <f t="shared" si="88"/>
        <v>0</v>
      </c>
      <c r="T47" s="26"/>
      <c r="U47" s="27"/>
      <c r="V47" s="28"/>
      <c r="W47" s="28"/>
      <c r="X47" s="108"/>
      <c r="Y47" s="116"/>
      <c r="Z47" s="117">
        <f t="shared" si="92"/>
        <v>-0.04</v>
      </c>
      <c r="AA47" s="117">
        <f t="shared" si="93"/>
        <v>0.44444444444444442</v>
      </c>
      <c r="AB47" s="117">
        <f t="shared" si="94"/>
        <v>2.1739130434782608E-2</v>
      </c>
      <c r="AC47" s="117">
        <f t="shared" si="95"/>
        <v>-0.4375</v>
      </c>
      <c r="AD47" s="117">
        <f t="shared" si="96"/>
        <v>-1</v>
      </c>
      <c r="AE47" s="117" t="str">
        <f t="shared" si="97"/>
        <v/>
      </c>
      <c r="AF47" s="117" t="str">
        <f t="shared" si="98"/>
        <v/>
      </c>
      <c r="AG47" s="117" t="str">
        <f t="shared" si="99"/>
        <v/>
      </c>
      <c r="AH47" s="117" t="str">
        <f t="shared" si="100"/>
        <v/>
      </c>
      <c r="AI47" s="117" t="str">
        <f t="shared" si="101"/>
        <v/>
      </c>
      <c r="AJ47" s="118" t="str">
        <f t="shared" si="102"/>
        <v/>
      </c>
      <c r="AK47" s="109"/>
      <c r="AN47" s="203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  <row r="48" spans="1:94" s="8" customFormat="1" ht="14" customHeight="1" x14ac:dyDescent="0.2">
      <c r="A48" s="8">
        <f t="shared" si="103"/>
        <v>7</v>
      </c>
      <c r="B48" s="171" t="str">
        <f t="shared" si="90"/>
        <v>Other crime</v>
      </c>
      <c r="C48" s="172"/>
      <c r="D48" s="173"/>
      <c r="E48" s="159">
        <f t="shared" si="91"/>
        <v>116</v>
      </c>
      <c r="F48" s="160"/>
      <c r="G48" s="161">
        <f t="shared" si="80"/>
        <v>1.8818948734587931E-2</v>
      </c>
      <c r="H48" s="161"/>
      <c r="I48" s="161">
        <f t="shared" si="104"/>
        <v>3.1746031746031744E-2</v>
      </c>
      <c r="J48" s="162"/>
      <c r="L48" s="25">
        <f t="shared" si="81"/>
        <v>20</v>
      </c>
      <c r="M48" s="25">
        <f t="shared" si="82"/>
        <v>16</v>
      </c>
      <c r="N48" s="25">
        <f t="shared" si="83"/>
        <v>11</v>
      </c>
      <c r="O48" s="25">
        <f t="shared" si="84"/>
        <v>25</v>
      </c>
      <c r="P48" s="25">
        <f t="shared" si="85"/>
        <v>34</v>
      </c>
      <c r="Q48" s="25">
        <f t="shared" si="86"/>
        <v>10</v>
      </c>
      <c r="R48" s="26">
        <f t="shared" si="87"/>
        <v>0</v>
      </c>
      <c r="S48" s="25">
        <f t="shared" si="88"/>
        <v>0</v>
      </c>
      <c r="T48" s="26"/>
      <c r="U48" s="27"/>
      <c r="V48" s="28"/>
      <c r="W48" s="28"/>
      <c r="X48" s="108"/>
      <c r="Y48" s="116"/>
      <c r="Z48" s="117">
        <f t="shared" si="92"/>
        <v>-0.25</v>
      </c>
      <c r="AA48" s="117">
        <f t="shared" si="93"/>
        <v>-0.45454545454545453</v>
      </c>
      <c r="AB48" s="117">
        <f t="shared" si="94"/>
        <v>0.56000000000000005</v>
      </c>
      <c r="AC48" s="117">
        <f t="shared" si="95"/>
        <v>0.26470588235294118</v>
      </c>
      <c r="AD48" s="117">
        <f t="shared" si="96"/>
        <v>-2.4</v>
      </c>
      <c r="AE48" s="117" t="str">
        <f t="shared" si="97"/>
        <v/>
      </c>
      <c r="AF48" s="117" t="str">
        <f t="shared" si="98"/>
        <v/>
      </c>
      <c r="AG48" s="117" t="str">
        <f t="shared" si="99"/>
        <v/>
      </c>
      <c r="AH48" s="117" t="str">
        <f t="shared" si="100"/>
        <v/>
      </c>
      <c r="AI48" s="117" t="str">
        <f t="shared" si="101"/>
        <v/>
      </c>
      <c r="AJ48" s="118" t="str">
        <f t="shared" si="102"/>
        <v/>
      </c>
      <c r="AK48" s="109"/>
      <c r="AM48" s="72"/>
      <c r="AN48" s="204"/>
      <c r="AO48" s="71"/>
      <c r="AP48" s="71"/>
      <c r="AQ48" s="71"/>
      <c r="AR48" s="71"/>
      <c r="AS48" s="71"/>
      <c r="AT48" s="71"/>
      <c r="AU48" s="71"/>
      <c r="AV48" s="71"/>
      <c r="AW48" s="71"/>
      <c r="AX48" s="71"/>
    </row>
    <row r="49" spans="1:50" s="8" customFormat="1" ht="14" customHeight="1" x14ac:dyDescent="0.2">
      <c r="A49" s="8">
        <f t="shared" si="103"/>
        <v>8</v>
      </c>
      <c r="B49" s="171" t="str">
        <f t="shared" si="90"/>
        <v>Drugs</v>
      </c>
      <c r="C49" s="172"/>
      <c r="D49" s="173"/>
      <c r="E49" s="159">
        <f t="shared" si="91"/>
        <v>112</v>
      </c>
      <c r="F49" s="160"/>
      <c r="G49" s="161">
        <f t="shared" si="80"/>
        <v>1.8170019467878003E-2</v>
      </c>
      <c r="H49" s="161"/>
      <c r="I49" s="161">
        <f t="shared" si="104"/>
        <v>3.0651340996168581E-2</v>
      </c>
      <c r="J49" s="162"/>
      <c r="L49" s="25">
        <f t="shared" si="81"/>
        <v>22</v>
      </c>
      <c r="M49" s="25">
        <f t="shared" si="82"/>
        <v>19</v>
      </c>
      <c r="N49" s="25">
        <f t="shared" si="83"/>
        <v>10</v>
      </c>
      <c r="O49" s="25">
        <f t="shared" si="84"/>
        <v>18</v>
      </c>
      <c r="P49" s="25">
        <f t="shared" si="85"/>
        <v>32</v>
      </c>
      <c r="Q49" s="25">
        <f t="shared" si="86"/>
        <v>11</v>
      </c>
      <c r="R49" s="26">
        <f t="shared" si="87"/>
        <v>0</v>
      </c>
      <c r="S49" s="25">
        <f t="shared" si="88"/>
        <v>0</v>
      </c>
      <c r="T49" s="26"/>
      <c r="U49" s="27"/>
      <c r="V49" s="28"/>
      <c r="W49" s="28"/>
      <c r="X49" s="108"/>
      <c r="Y49" s="116"/>
      <c r="Z49" s="117">
        <f t="shared" si="92"/>
        <v>-0.15789473684210525</v>
      </c>
      <c r="AA49" s="117">
        <f t="shared" si="93"/>
        <v>-0.9</v>
      </c>
      <c r="AB49" s="117">
        <f t="shared" si="94"/>
        <v>0.44444444444444442</v>
      </c>
      <c r="AC49" s="117">
        <f t="shared" si="95"/>
        <v>0.4375</v>
      </c>
      <c r="AD49" s="117">
        <f t="shared" si="96"/>
        <v>-1.9090909090909092</v>
      </c>
      <c r="AE49" s="117" t="str">
        <f t="shared" si="97"/>
        <v/>
      </c>
      <c r="AF49" s="117" t="str">
        <f t="shared" si="98"/>
        <v/>
      </c>
      <c r="AG49" s="117" t="str">
        <f t="shared" si="99"/>
        <v/>
      </c>
      <c r="AH49" s="117" t="str">
        <f t="shared" si="100"/>
        <v/>
      </c>
      <c r="AI49" s="117" t="str">
        <f t="shared" si="101"/>
        <v/>
      </c>
      <c r="AJ49" s="118" t="str">
        <f t="shared" si="102"/>
        <v/>
      </c>
      <c r="AK49" s="109"/>
      <c r="AM49" s="72"/>
      <c r="AN49" s="204"/>
      <c r="AO49" s="71"/>
      <c r="AP49" s="71"/>
      <c r="AQ49" s="71"/>
      <c r="AR49" s="71"/>
      <c r="AS49" s="71"/>
      <c r="AT49" s="71"/>
      <c r="AU49" s="71"/>
      <c r="AV49" s="71"/>
      <c r="AW49" s="71"/>
      <c r="AX49" s="71"/>
    </row>
    <row r="50" spans="1:50" s="8" customFormat="1" ht="14" customHeight="1" x14ac:dyDescent="0.2">
      <c r="A50" s="8">
        <f t="shared" si="103"/>
        <v>9</v>
      </c>
      <c r="B50" s="171" t="str">
        <f t="shared" si="90"/>
        <v>Burglary</v>
      </c>
      <c r="C50" s="172"/>
      <c r="D50" s="173"/>
      <c r="E50" s="159">
        <f t="shared" si="91"/>
        <v>110</v>
      </c>
      <c r="F50" s="160"/>
      <c r="G50" s="161">
        <f t="shared" si="80"/>
        <v>1.7845554834523037E-2</v>
      </c>
      <c r="H50" s="161"/>
      <c r="I50" s="161">
        <f t="shared" si="104"/>
        <v>3.0103995621237001E-2</v>
      </c>
      <c r="J50" s="162"/>
      <c r="L50" s="25">
        <f t="shared" si="81"/>
        <v>19</v>
      </c>
      <c r="M50" s="25">
        <f t="shared" si="82"/>
        <v>31</v>
      </c>
      <c r="N50" s="25">
        <f t="shared" si="83"/>
        <v>20</v>
      </c>
      <c r="O50" s="25">
        <f t="shared" si="84"/>
        <v>19</v>
      </c>
      <c r="P50" s="25">
        <f t="shared" si="85"/>
        <v>11</v>
      </c>
      <c r="Q50" s="25">
        <f t="shared" si="86"/>
        <v>10</v>
      </c>
      <c r="R50" s="26">
        <f t="shared" si="87"/>
        <v>0</v>
      </c>
      <c r="S50" s="25">
        <f t="shared" si="88"/>
        <v>0</v>
      </c>
      <c r="T50" s="26"/>
      <c r="U50" s="27"/>
      <c r="V50" s="28"/>
      <c r="W50" s="28"/>
      <c r="X50" s="108"/>
      <c r="Y50" s="116"/>
      <c r="Z50" s="117">
        <f t="shared" si="92"/>
        <v>0.38709677419354838</v>
      </c>
      <c r="AA50" s="117">
        <f t="shared" si="93"/>
        <v>-0.55000000000000004</v>
      </c>
      <c r="AB50" s="117">
        <f t="shared" si="94"/>
        <v>-5.2631578947368418E-2</v>
      </c>
      <c r="AC50" s="117">
        <f t="shared" si="95"/>
        <v>-0.72727272727272729</v>
      </c>
      <c r="AD50" s="117">
        <f t="shared" si="96"/>
        <v>-0.1</v>
      </c>
      <c r="AE50" s="117" t="str">
        <f t="shared" si="97"/>
        <v/>
      </c>
      <c r="AF50" s="117" t="str">
        <f t="shared" si="98"/>
        <v/>
      </c>
      <c r="AG50" s="117" t="str">
        <f t="shared" si="99"/>
        <v/>
      </c>
      <c r="AH50" s="117" t="str">
        <f t="shared" si="100"/>
        <v/>
      </c>
      <c r="AI50" s="117" t="str">
        <f t="shared" si="101"/>
        <v/>
      </c>
      <c r="AJ50" s="118" t="str">
        <f t="shared" si="102"/>
        <v/>
      </c>
      <c r="AK50" s="109"/>
      <c r="AM50" s="72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</row>
    <row r="51" spans="1:50" s="8" customFormat="1" ht="14" customHeight="1" x14ac:dyDescent="0.2">
      <c r="A51" s="8">
        <f t="shared" si="103"/>
        <v>10</v>
      </c>
      <c r="B51" s="171" t="str">
        <f t="shared" si="90"/>
        <v>Vehicle crime</v>
      </c>
      <c r="C51" s="172"/>
      <c r="D51" s="173"/>
      <c r="E51" s="159">
        <f t="shared" si="91"/>
        <v>110</v>
      </c>
      <c r="F51" s="160"/>
      <c r="G51" s="161">
        <f t="shared" si="80"/>
        <v>1.7845554834523037E-2</v>
      </c>
      <c r="H51" s="161"/>
      <c r="I51" s="161">
        <f t="shared" si="104"/>
        <v>3.0103995621237001E-2</v>
      </c>
      <c r="J51" s="162"/>
      <c r="L51" s="25">
        <f t="shared" si="81"/>
        <v>22</v>
      </c>
      <c r="M51" s="25">
        <f t="shared" si="82"/>
        <v>17</v>
      </c>
      <c r="N51" s="25">
        <f t="shared" si="83"/>
        <v>21</v>
      </c>
      <c r="O51" s="25">
        <f t="shared" si="84"/>
        <v>29</v>
      </c>
      <c r="P51" s="25">
        <f t="shared" si="85"/>
        <v>14</v>
      </c>
      <c r="Q51" s="25">
        <f t="shared" si="86"/>
        <v>7</v>
      </c>
      <c r="R51" s="26">
        <f t="shared" si="87"/>
        <v>0</v>
      </c>
      <c r="S51" s="25">
        <f t="shared" si="88"/>
        <v>0</v>
      </c>
      <c r="T51" s="26"/>
      <c r="U51" s="27"/>
      <c r="V51" s="28"/>
      <c r="W51" s="28"/>
      <c r="X51" s="108"/>
      <c r="Y51" s="116"/>
      <c r="Z51" s="117">
        <f t="shared" si="92"/>
        <v>-0.29411764705882354</v>
      </c>
      <c r="AA51" s="117">
        <f t="shared" si="93"/>
        <v>0.19047619047619047</v>
      </c>
      <c r="AB51" s="117">
        <f t="shared" si="94"/>
        <v>0.27586206896551724</v>
      </c>
      <c r="AC51" s="117">
        <f t="shared" si="95"/>
        <v>-1.0714285714285714</v>
      </c>
      <c r="AD51" s="117">
        <f t="shared" si="96"/>
        <v>-1</v>
      </c>
      <c r="AE51" s="117" t="str">
        <f t="shared" si="97"/>
        <v/>
      </c>
      <c r="AF51" s="117" t="str">
        <f t="shared" si="98"/>
        <v/>
      </c>
      <c r="AG51" s="117" t="str">
        <f t="shared" si="99"/>
        <v/>
      </c>
      <c r="AH51" s="117" t="str">
        <f t="shared" si="100"/>
        <v/>
      </c>
      <c r="AI51" s="117" t="str">
        <f t="shared" si="101"/>
        <v/>
      </c>
      <c r="AJ51" s="118" t="str">
        <f t="shared" si="102"/>
        <v/>
      </c>
      <c r="AK51" s="109"/>
      <c r="AM51" s="72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</row>
    <row r="52" spans="1:50" s="8" customFormat="1" ht="14" customHeight="1" x14ac:dyDescent="0.2">
      <c r="A52" s="8">
        <f t="shared" si="103"/>
        <v>11</v>
      </c>
      <c r="B52" s="171" t="str">
        <f t="shared" si="90"/>
        <v>Possession of weapons</v>
      </c>
      <c r="C52" s="172"/>
      <c r="D52" s="173"/>
      <c r="E52" s="159">
        <f t="shared" si="91"/>
        <v>60</v>
      </c>
      <c r="F52" s="160"/>
      <c r="G52" s="161">
        <f t="shared" si="80"/>
        <v>9.7339390006489293E-3</v>
      </c>
      <c r="H52" s="161"/>
      <c r="I52" s="161">
        <f t="shared" si="104"/>
        <v>1.6420361247947456E-2</v>
      </c>
      <c r="J52" s="162"/>
      <c r="L52" s="25">
        <f t="shared" si="81"/>
        <v>8</v>
      </c>
      <c r="M52" s="25">
        <f t="shared" si="82"/>
        <v>9</v>
      </c>
      <c r="N52" s="25">
        <f t="shared" si="83"/>
        <v>11</v>
      </c>
      <c r="O52" s="25">
        <f t="shared" si="84"/>
        <v>11</v>
      </c>
      <c r="P52" s="25">
        <f t="shared" si="85"/>
        <v>16</v>
      </c>
      <c r="Q52" s="25">
        <f t="shared" si="86"/>
        <v>5</v>
      </c>
      <c r="R52" s="26">
        <f t="shared" si="87"/>
        <v>0</v>
      </c>
      <c r="S52" s="25">
        <f t="shared" si="88"/>
        <v>0</v>
      </c>
      <c r="T52" s="26"/>
      <c r="U52" s="27"/>
      <c r="V52" s="28"/>
      <c r="W52" s="28"/>
      <c r="X52" s="108"/>
      <c r="Y52" s="116"/>
      <c r="Z52" s="117">
        <f t="shared" si="92"/>
        <v>0.1111111111111111</v>
      </c>
      <c r="AA52" s="117">
        <f t="shared" si="93"/>
        <v>0.18181818181818182</v>
      </c>
      <c r="AB52" s="117">
        <f t="shared" si="94"/>
        <v>0</v>
      </c>
      <c r="AC52" s="117">
        <f t="shared" si="95"/>
        <v>0.3125</v>
      </c>
      <c r="AD52" s="117">
        <f t="shared" si="96"/>
        <v>-2.2000000000000002</v>
      </c>
      <c r="AE52" s="117" t="str">
        <f t="shared" si="97"/>
        <v/>
      </c>
      <c r="AF52" s="117" t="str">
        <f t="shared" si="98"/>
        <v/>
      </c>
      <c r="AG52" s="117" t="str">
        <f t="shared" si="99"/>
        <v/>
      </c>
      <c r="AH52" s="117" t="str">
        <f t="shared" si="100"/>
        <v/>
      </c>
      <c r="AI52" s="117" t="str">
        <f t="shared" si="101"/>
        <v/>
      </c>
      <c r="AJ52" s="118" t="str">
        <f t="shared" si="102"/>
        <v/>
      </c>
      <c r="AK52" s="109"/>
      <c r="AM52" s="72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</row>
    <row r="53" spans="1:50" s="8" customFormat="1" ht="14" customHeight="1" x14ac:dyDescent="0.2">
      <c r="A53" s="8">
        <f t="shared" si="103"/>
        <v>12</v>
      </c>
      <c r="B53" s="171" t="str">
        <f t="shared" si="90"/>
        <v>Bicycle theft</v>
      </c>
      <c r="C53" s="172"/>
      <c r="D53" s="173"/>
      <c r="E53" s="159">
        <f t="shared" si="91"/>
        <v>28</v>
      </c>
      <c r="F53" s="160"/>
      <c r="G53" s="161">
        <f t="shared" si="80"/>
        <v>4.5425048669695007E-3</v>
      </c>
      <c r="H53" s="161"/>
      <c r="I53" s="161">
        <f t="shared" si="104"/>
        <v>7.6628352490421452E-3</v>
      </c>
      <c r="J53" s="162"/>
      <c r="L53" s="25">
        <f t="shared" si="81"/>
        <v>9</v>
      </c>
      <c r="M53" s="25">
        <f t="shared" si="82"/>
        <v>5</v>
      </c>
      <c r="N53" s="25">
        <f t="shared" si="83"/>
        <v>4</v>
      </c>
      <c r="O53" s="25">
        <f t="shared" si="84"/>
        <v>5</v>
      </c>
      <c r="P53" s="25">
        <f t="shared" si="85"/>
        <v>4</v>
      </c>
      <c r="Q53" s="25">
        <f t="shared" si="86"/>
        <v>1</v>
      </c>
      <c r="R53" s="26">
        <f t="shared" si="87"/>
        <v>0</v>
      </c>
      <c r="S53" s="25">
        <f t="shared" si="88"/>
        <v>0</v>
      </c>
      <c r="T53" s="26"/>
      <c r="U53" s="27"/>
      <c r="V53" s="28"/>
      <c r="W53" s="28"/>
      <c r="X53" s="108"/>
      <c r="Y53" s="116"/>
      <c r="Z53" s="117">
        <f t="shared" si="92"/>
        <v>-0.8</v>
      </c>
      <c r="AA53" s="117">
        <f t="shared" si="93"/>
        <v>-0.25</v>
      </c>
      <c r="AB53" s="117">
        <f t="shared" si="94"/>
        <v>0.2</v>
      </c>
      <c r="AC53" s="117">
        <f t="shared" si="95"/>
        <v>-0.25</v>
      </c>
      <c r="AD53" s="117">
        <f t="shared" si="96"/>
        <v>-3</v>
      </c>
      <c r="AE53" s="117" t="str">
        <f t="shared" si="97"/>
        <v/>
      </c>
      <c r="AF53" s="117" t="str">
        <f t="shared" si="98"/>
        <v/>
      </c>
      <c r="AG53" s="117" t="str">
        <f t="shared" si="99"/>
        <v/>
      </c>
      <c r="AH53" s="117" t="str">
        <f t="shared" si="100"/>
        <v/>
      </c>
      <c r="AI53" s="117" t="str">
        <f t="shared" si="101"/>
        <v/>
      </c>
      <c r="AJ53" s="118" t="str">
        <f t="shared" si="102"/>
        <v/>
      </c>
      <c r="AK53" s="109"/>
      <c r="AM53" s="72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</row>
    <row r="54" spans="1:50" s="8" customFormat="1" ht="14" customHeight="1" x14ac:dyDescent="0.2">
      <c r="A54" s="8">
        <v>13</v>
      </c>
      <c r="B54" s="171" t="str">
        <f t="shared" si="90"/>
        <v>Theft from the person</v>
      </c>
      <c r="C54" s="172"/>
      <c r="D54" s="173"/>
      <c r="E54" s="159">
        <f t="shared" si="91"/>
        <v>23</v>
      </c>
      <c r="F54" s="160"/>
      <c r="G54" s="161">
        <f t="shared" si="80"/>
        <v>3.7313432835820895E-3</v>
      </c>
      <c r="H54" s="161"/>
      <c r="I54" s="161">
        <f t="shared" si="104"/>
        <v>6.2944718117131909E-3</v>
      </c>
      <c r="J54" s="162"/>
      <c r="L54" s="25">
        <f t="shared" si="81"/>
        <v>6</v>
      </c>
      <c r="M54" s="25">
        <f t="shared" si="82"/>
        <v>1</v>
      </c>
      <c r="N54" s="25">
        <f t="shared" si="83"/>
        <v>8</v>
      </c>
      <c r="O54" s="25">
        <f t="shared" si="84"/>
        <v>4</v>
      </c>
      <c r="P54" s="25">
        <f t="shared" si="85"/>
        <v>3</v>
      </c>
      <c r="Q54" s="25">
        <f t="shared" si="86"/>
        <v>1</v>
      </c>
      <c r="R54" s="26">
        <f t="shared" si="87"/>
        <v>0</v>
      </c>
      <c r="S54" s="25">
        <f t="shared" si="88"/>
        <v>0</v>
      </c>
      <c r="T54" s="26"/>
      <c r="U54" s="27"/>
      <c r="V54" s="28"/>
      <c r="W54" s="28"/>
      <c r="X54" s="108"/>
      <c r="Y54" s="116"/>
      <c r="Z54" s="117">
        <f t="shared" si="92"/>
        <v>-5</v>
      </c>
      <c r="AA54" s="117">
        <f t="shared" si="93"/>
        <v>0.875</v>
      </c>
      <c r="AB54" s="117">
        <f t="shared" si="94"/>
        <v>-1</v>
      </c>
      <c r="AC54" s="117">
        <f t="shared" si="95"/>
        <v>-0.33333333333333331</v>
      </c>
      <c r="AD54" s="117">
        <f t="shared" si="96"/>
        <v>-2</v>
      </c>
      <c r="AE54" s="117" t="str">
        <f t="shared" si="97"/>
        <v/>
      </c>
      <c r="AF54" s="117" t="str">
        <f t="shared" si="98"/>
        <v/>
      </c>
      <c r="AG54" s="117" t="str">
        <f t="shared" si="99"/>
        <v/>
      </c>
      <c r="AH54" s="117" t="str">
        <f t="shared" si="100"/>
        <v/>
      </c>
      <c r="AI54" s="117" t="str">
        <f t="shared" si="101"/>
        <v/>
      </c>
      <c r="AJ54" s="118" t="str">
        <f t="shared" si="102"/>
        <v/>
      </c>
      <c r="AK54" s="109"/>
    </row>
    <row r="55" spans="1:50" s="8" customFormat="1" ht="14" customHeight="1" thickBot="1" x14ac:dyDescent="0.25">
      <c r="A55" s="8">
        <v>14</v>
      </c>
      <c r="B55" s="190" t="str">
        <f t="shared" si="90"/>
        <v>Robbery</v>
      </c>
      <c r="C55" s="191"/>
      <c r="D55" s="192"/>
      <c r="E55" s="193">
        <f t="shared" si="91"/>
        <v>15</v>
      </c>
      <c r="F55" s="194"/>
      <c r="G55" s="196">
        <f t="shared" si="80"/>
        <v>2.4334847501622323E-3</v>
      </c>
      <c r="H55" s="196"/>
      <c r="I55" s="196">
        <f t="shared" si="104"/>
        <v>4.1050903119868639E-3</v>
      </c>
      <c r="J55" s="202"/>
      <c r="L55" s="29">
        <f t="shared" si="81"/>
        <v>4</v>
      </c>
      <c r="M55" s="29">
        <f t="shared" si="82"/>
        <v>4</v>
      </c>
      <c r="N55" s="29">
        <f t="shared" si="83"/>
        <v>3</v>
      </c>
      <c r="O55" s="29">
        <f t="shared" si="84"/>
        <v>3</v>
      </c>
      <c r="P55" s="29">
        <f t="shared" si="85"/>
        <v>0</v>
      </c>
      <c r="Q55" s="29">
        <f t="shared" si="86"/>
        <v>1</v>
      </c>
      <c r="R55" s="30">
        <f t="shared" si="87"/>
        <v>0</v>
      </c>
      <c r="S55" s="29">
        <f t="shared" si="88"/>
        <v>0</v>
      </c>
      <c r="T55" s="30"/>
      <c r="U55" s="31"/>
      <c r="V55" s="32"/>
      <c r="W55" s="32"/>
      <c r="X55" s="108"/>
      <c r="Y55" s="119"/>
      <c r="Z55" s="120">
        <f t="shared" si="92"/>
        <v>0</v>
      </c>
      <c r="AA55" s="120">
        <f t="shared" si="93"/>
        <v>-0.33333333333333331</v>
      </c>
      <c r="AB55" s="120">
        <f t="shared" si="94"/>
        <v>0</v>
      </c>
      <c r="AC55" s="120" t="str">
        <f t="shared" si="95"/>
        <v/>
      </c>
      <c r="AD55" s="120">
        <f t="shared" si="96"/>
        <v>1</v>
      </c>
      <c r="AE55" s="120" t="str">
        <f t="shared" si="97"/>
        <v/>
      </c>
      <c r="AF55" s="120" t="str">
        <f t="shared" si="98"/>
        <v/>
      </c>
      <c r="AG55" s="120" t="str">
        <f t="shared" si="99"/>
        <v/>
      </c>
      <c r="AH55" s="120" t="str">
        <f t="shared" si="100"/>
        <v/>
      </c>
      <c r="AI55" s="120" t="str">
        <f t="shared" si="101"/>
        <v/>
      </c>
      <c r="AJ55" s="121" t="str">
        <f t="shared" si="102"/>
        <v/>
      </c>
      <c r="AK55" s="109"/>
    </row>
    <row r="56" spans="1:50" x14ac:dyDescent="0.2">
      <c r="O56" s="8"/>
    </row>
    <row r="57" spans="1:50" x14ac:dyDescent="0.2">
      <c r="B57" s="50"/>
      <c r="D57" s="50"/>
    </row>
    <row r="58" spans="1:50" x14ac:dyDescent="0.2">
      <c r="D58" s="50"/>
      <c r="E58" s="50"/>
      <c r="F58" s="50"/>
    </row>
    <row r="59" spans="1:50" x14ac:dyDescent="0.2">
      <c r="D59" s="50"/>
      <c r="E59" s="50"/>
      <c r="F59" s="50"/>
    </row>
    <row r="60" spans="1:50" x14ac:dyDescent="0.2">
      <c r="D60" s="50"/>
      <c r="E60" s="50"/>
      <c r="F60" s="50"/>
    </row>
    <row r="61" spans="1:50" x14ac:dyDescent="0.2">
      <c r="D61" s="50"/>
      <c r="E61" s="50"/>
      <c r="F61" s="50"/>
    </row>
    <row r="62" spans="1:50" x14ac:dyDescent="0.2">
      <c r="D62" s="50"/>
      <c r="E62" s="50"/>
      <c r="F62" s="50"/>
    </row>
    <row r="63" spans="1:50" x14ac:dyDescent="0.2">
      <c r="D63" s="50"/>
      <c r="E63" s="50"/>
      <c r="F63" s="50"/>
    </row>
    <row r="64" spans="1:50" x14ac:dyDescent="0.2">
      <c r="D64" s="50"/>
      <c r="E64" s="50"/>
      <c r="F64" s="50"/>
    </row>
    <row r="65" spans="4:6" x14ac:dyDescent="0.2">
      <c r="D65" s="50"/>
      <c r="E65" s="50"/>
      <c r="F65" s="50"/>
    </row>
    <row r="66" spans="4:6" x14ac:dyDescent="0.2">
      <c r="D66" s="50"/>
      <c r="E66" s="50"/>
      <c r="F66" s="50"/>
    </row>
    <row r="67" spans="4:6" x14ac:dyDescent="0.2">
      <c r="D67" s="50"/>
      <c r="E67" s="50"/>
      <c r="F67" s="50"/>
    </row>
    <row r="68" spans="4:6" x14ac:dyDescent="0.2">
      <c r="D68" s="50"/>
      <c r="E68" s="50"/>
      <c r="F68" s="50"/>
    </row>
    <row r="69" spans="4:6" x14ac:dyDescent="0.2">
      <c r="D69" s="50"/>
      <c r="E69" s="50"/>
      <c r="F69" s="50"/>
    </row>
  </sheetData>
  <sheetProtection selectLockedCells="1"/>
  <mergeCells count="859">
    <mergeCell ref="CC39:CD39"/>
    <mergeCell ref="CE39:CF39"/>
    <mergeCell ref="CG39:CH39"/>
    <mergeCell ref="CC36:CD36"/>
    <mergeCell ref="CE36:CF36"/>
    <mergeCell ref="CG36:CH36"/>
    <mergeCell ref="CC37:CD37"/>
    <mergeCell ref="CE37:CF37"/>
    <mergeCell ref="CG37:CH37"/>
    <mergeCell ref="CC38:CD38"/>
    <mergeCell ref="CE38:CF38"/>
    <mergeCell ref="CG38:CH38"/>
    <mergeCell ref="CC33:CD33"/>
    <mergeCell ref="CE33:CF33"/>
    <mergeCell ref="CG33:CH33"/>
    <mergeCell ref="CC34:CD34"/>
    <mergeCell ref="CE34:CF34"/>
    <mergeCell ref="CG34:CH34"/>
    <mergeCell ref="CC35:CD35"/>
    <mergeCell ref="CE35:CF35"/>
    <mergeCell ref="CG35:CH35"/>
    <mergeCell ref="CC30:CD30"/>
    <mergeCell ref="CE30:CF30"/>
    <mergeCell ref="CG30:CH30"/>
    <mergeCell ref="CC31:CD31"/>
    <mergeCell ref="CE31:CF31"/>
    <mergeCell ref="CG31:CH31"/>
    <mergeCell ref="CC32:CD32"/>
    <mergeCell ref="CE32:CF32"/>
    <mergeCell ref="CG32:CH32"/>
    <mergeCell ref="CC27:CD27"/>
    <mergeCell ref="CE27:CF27"/>
    <mergeCell ref="CG27:CH27"/>
    <mergeCell ref="CC28:CD28"/>
    <mergeCell ref="CE28:CF28"/>
    <mergeCell ref="CG28:CH28"/>
    <mergeCell ref="CC29:CD29"/>
    <mergeCell ref="CE29:CF29"/>
    <mergeCell ref="CG29:CH29"/>
    <mergeCell ref="CC22:CH22"/>
    <mergeCell ref="CC23:CD23"/>
    <mergeCell ref="CE23:CF23"/>
    <mergeCell ref="CG23:CH23"/>
    <mergeCell ref="CC24:CH24"/>
    <mergeCell ref="CC25:CD25"/>
    <mergeCell ref="CE25:CF25"/>
    <mergeCell ref="CG25:CH25"/>
    <mergeCell ref="CC26:CD26"/>
    <mergeCell ref="CE26:CF26"/>
    <mergeCell ref="CG26:CH26"/>
    <mergeCell ref="FE1:FP1"/>
    <mergeCell ref="FF3:FQ3"/>
    <mergeCell ref="FF6:FQ6"/>
    <mergeCell ref="F3:Q3"/>
    <mergeCell ref="F6:Q6"/>
    <mergeCell ref="CX3:DI3"/>
    <mergeCell ref="DJ3:DU3"/>
    <mergeCell ref="DV3:EG3"/>
    <mergeCell ref="EH3:ES3"/>
    <mergeCell ref="ET3:FE3"/>
    <mergeCell ref="R6:AC6"/>
    <mergeCell ref="AD6:AO6"/>
    <mergeCell ref="AP6:BA6"/>
    <mergeCell ref="BB6:BM6"/>
    <mergeCell ref="BN6:BY6"/>
    <mergeCell ref="BZ6:CK6"/>
    <mergeCell ref="CL6:CW6"/>
    <mergeCell ref="CX6:DI6"/>
    <mergeCell ref="DJ6:DU6"/>
    <mergeCell ref="DV6:EG6"/>
    <mergeCell ref="EH6:ES6"/>
    <mergeCell ref="ET6:FE6"/>
    <mergeCell ref="R3:AC3"/>
    <mergeCell ref="AD3:AO3"/>
    <mergeCell ref="AP3:BA3"/>
    <mergeCell ref="BB3:BM3"/>
    <mergeCell ref="BN3:BY3"/>
    <mergeCell ref="BZ3:CK3"/>
    <mergeCell ref="CL3:CW3"/>
    <mergeCell ref="DI1:DT1"/>
    <mergeCell ref="DU1:EF1"/>
    <mergeCell ref="EG1:ER1"/>
    <mergeCell ref="E1:P1"/>
    <mergeCell ref="Q1:AB1"/>
    <mergeCell ref="AC1:AN1"/>
    <mergeCell ref="AO1:AZ1"/>
    <mergeCell ref="BA1:BL1"/>
    <mergeCell ref="BM1:BX1"/>
    <mergeCell ref="BY1:CJ1"/>
    <mergeCell ref="CK1:CV1"/>
    <mergeCell ref="CW1:DH1"/>
    <mergeCell ref="BW38:BX38"/>
    <mergeCell ref="BY38:BZ38"/>
    <mergeCell ref="CA38:CB38"/>
    <mergeCell ref="AY39:AZ39"/>
    <mergeCell ref="BA39:BB39"/>
    <mergeCell ref="BC39:BD39"/>
    <mergeCell ref="BE39:BF39"/>
    <mergeCell ref="BG39:BH39"/>
    <mergeCell ref="BI39:BJ39"/>
    <mergeCell ref="BK39:BL39"/>
    <mergeCell ref="BM39:BN39"/>
    <mergeCell ref="BO39:BP39"/>
    <mergeCell ref="BQ39:BR39"/>
    <mergeCell ref="BS39:BT39"/>
    <mergeCell ref="BU39:BV39"/>
    <mergeCell ref="BW39:BX39"/>
    <mergeCell ref="BY39:BZ39"/>
    <mergeCell ref="CA39:CB39"/>
    <mergeCell ref="AY38:AZ38"/>
    <mergeCell ref="BA38:BB38"/>
    <mergeCell ref="BC38:BD38"/>
    <mergeCell ref="BE38:BF38"/>
    <mergeCell ref="BG38:BH38"/>
    <mergeCell ref="BI38:BJ38"/>
    <mergeCell ref="BM38:BN38"/>
    <mergeCell ref="BO38:BP38"/>
    <mergeCell ref="BQ36:BR36"/>
    <mergeCell ref="BS36:BT36"/>
    <mergeCell ref="BU36:BV36"/>
    <mergeCell ref="BK36:BL36"/>
    <mergeCell ref="BM36:BN36"/>
    <mergeCell ref="BO36:BP36"/>
    <mergeCell ref="BQ38:BR38"/>
    <mergeCell ref="BS38:BT38"/>
    <mergeCell ref="BU38:BV38"/>
    <mergeCell ref="BW36:BX36"/>
    <mergeCell ref="BY36:BZ36"/>
    <mergeCell ref="CA36:CB36"/>
    <mergeCell ref="AY37:AZ37"/>
    <mergeCell ref="BA37:BB37"/>
    <mergeCell ref="BC37:BD37"/>
    <mergeCell ref="BE37:BF37"/>
    <mergeCell ref="BG37:BH37"/>
    <mergeCell ref="BI37:BJ37"/>
    <mergeCell ref="BK37:BL37"/>
    <mergeCell ref="BM37:BN37"/>
    <mergeCell ref="BO37:BP37"/>
    <mergeCell ref="BQ37:BR37"/>
    <mergeCell ref="BS37:BT37"/>
    <mergeCell ref="BU37:BV37"/>
    <mergeCell ref="BW37:BX37"/>
    <mergeCell ref="BY37:BZ37"/>
    <mergeCell ref="CA37:CB37"/>
    <mergeCell ref="AY36:AZ36"/>
    <mergeCell ref="BA36:BB36"/>
    <mergeCell ref="BC36:BD36"/>
    <mergeCell ref="BE36:BF36"/>
    <mergeCell ref="BG36:BH36"/>
    <mergeCell ref="BI36:BJ36"/>
    <mergeCell ref="BW34:BX34"/>
    <mergeCell ref="BY34:BZ34"/>
    <mergeCell ref="CA34:CB34"/>
    <mergeCell ref="AY35:AZ35"/>
    <mergeCell ref="BA35:BB35"/>
    <mergeCell ref="BC35:BD35"/>
    <mergeCell ref="BE35:BF35"/>
    <mergeCell ref="BG35:BH35"/>
    <mergeCell ref="BI35:BJ35"/>
    <mergeCell ref="BK35:BL35"/>
    <mergeCell ref="BM35:BN35"/>
    <mergeCell ref="BO35:BP35"/>
    <mergeCell ref="BQ35:BR35"/>
    <mergeCell ref="BS35:BT35"/>
    <mergeCell ref="BU35:BV35"/>
    <mergeCell ref="BW35:BX35"/>
    <mergeCell ref="BY35:BZ35"/>
    <mergeCell ref="CA35:CB35"/>
    <mergeCell ref="AY34:AZ34"/>
    <mergeCell ref="BA34:BB34"/>
    <mergeCell ref="BC34:BD34"/>
    <mergeCell ref="BE34:BF34"/>
    <mergeCell ref="BG34:BH34"/>
    <mergeCell ref="BI34:BJ34"/>
    <mergeCell ref="BM34:BN34"/>
    <mergeCell ref="BO34:BP34"/>
    <mergeCell ref="BQ32:BR32"/>
    <mergeCell ref="BS32:BT32"/>
    <mergeCell ref="BU32:BV32"/>
    <mergeCell ref="BK32:BL32"/>
    <mergeCell ref="BM32:BN32"/>
    <mergeCell ref="BO32:BP32"/>
    <mergeCell ref="BQ34:BR34"/>
    <mergeCell ref="BS34:BT34"/>
    <mergeCell ref="BU34:BV34"/>
    <mergeCell ref="BW32:BX32"/>
    <mergeCell ref="BY32:BZ32"/>
    <mergeCell ref="CA32:CB32"/>
    <mergeCell ref="AY33:AZ33"/>
    <mergeCell ref="BA33:BB33"/>
    <mergeCell ref="BC33:BD33"/>
    <mergeCell ref="BE33:BF33"/>
    <mergeCell ref="BG33:BH33"/>
    <mergeCell ref="BI33:BJ33"/>
    <mergeCell ref="BK33:BL33"/>
    <mergeCell ref="BM33:BN33"/>
    <mergeCell ref="BO33:BP33"/>
    <mergeCell ref="BQ33:BR33"/>
    <mergeCell ref="BS33:BT33"/>
    <mergeCell ref="BU33:BV33"/>
    <mergeCell ref="BW33:BX33"/>
    <mergeCell ref="BY33:BZ33"/>
    <mergeCell ref="CA33:CB33"/>
    <mergeCell ref="AY32:AZ32"/>
    <mergeCell ref="BA32:BB32"/>
    <mergeCell ref="BC32:BD32"/>
    <mergeCell ref="BE32:BF32"/>
    <mergeCell ref="BG32:BH32"/>
    <mergeCell ref="BI32:BJ32"/>
    <mergeCell ref="CA30:CB30"/>
    <mergeCell ref="AY31:AZ31"/>
    <mergeCell ref="BA31:BB31"/>
    <mergeCell ref="BC31:BD31"/>
    <mergeCell ref="BE31:BF31"/>
    <mergeCell ref="BG31:BH31"/>
    <mergeCell ref="BI31:BJ31"/>
    <mergeCell ref="BK31:BL31"/>
    <mergeCell ref="BM31:BN31"/>
    <mergeCell ref="BO31:BP31"/>
    <mergeCell ref="BQ31:BR31"/>
    <mergeCell ref="BS31:BT31"/>
    <mergeCell ref="BU31:BV31"/>
    <mergeCell ref="BW31:BX31"/>
    <mergeCell ref="BY31:BZ31"/>
    <mergeCell ref="CA31:CB31"/>
    <mergeCell ref="AY30:AZ30"/>
    <mergeCell ref="BA30:BB30"/>
    <mergeCell ref="BC30:BD30"/>
    <mergeCell ref="BE30:BF30"/>
    <mergeCell ref="BG30:BH30"/>
    <mergeCell ref="BI30:BJ30"/>
    <mergeCell ref="BU28:BV28"/>
    <mergeCell ref="BK28:BL28"/>
    <mergeCell ref="BM28:BN28"/>
    <mergeCell ref="BO28:BP28"/>
    <mergeCell ref="BQ30:BR30"/>
    <mergeCell ref="BS30:BT30"/>
    <mergeCell ref="BU30:BV30"/>
    <mergeCell ref="BW30:BX30"/>
    <mergeCell ref="BY30:BZ30"/>
    <mergeCell ref="BW28:BX28"/>
    <mergeCell ref="BY28:BZ28"/>
    <mergeCell ref="CA28:CB28"/>
    <mergeCell ref="AY29:AZ29"/>
    <mergeCell ref="BA29:BB29"/>
    <mergeCell ref="BC29:BD29"/>
    <mergeCell ref="BE29:BF29"/>
    <mergeCell ref="BG29:BH29"/>
    <mergeCell ref="BI29:BJ29"/>
    <mergeCell ref="BK29:BL29"/>
    <mergeCell ref="BM29:BN29"/>
    <mergeCell ref="BO29:BP29"/>
    <mergeCell ref="BQ29:BR29"/>
    <mergeCell ref="BS29:BT29"/>
    <mergeCell ref="BU29:BV29"/>
    <mergeCell ref="BW29:BX29"/>
    <mergeCell ref="BY29:BZ29"/>
    <mergeCell ref="CA29:CB29"/>
    <mergeCell ref="AY28:AZ28"/>
    <mergeCell ref="BA28:BB28"/>
    <mergeCell ref="BC28:BD28"/>
    <mergeCell ref="BE28:BF28"/>
    <mergeCell ref="BG28:BH28"/>
    <mergeCell ref="BI28:BJ28"/>
    <mergeCell ref="BU26:BV26"/>
    <mergeCell ref="BW26:BX26"/>
    <mergeCell ref="BY26:BZ26"/>
    <mergeCell ref="CA26:CB26"/>
    <mergeCell ref="AY27:AZ27"/>
    <mergeCell ref="BA27:BB27"/>
    <mergeCell ref="BC27:BD27"/>
    <mergeCell ref="BE27:BF27"/>
    <mergeCell ref="BG27:BH27"/>
    <mergeCell ref="BI27:BJ27"/>
    <mergeCell ref="BK27:BL27"/>
    <mergeCell ref="BM27:BN27"/>
    <mergeCell ref="BO27:BP27"/>
    <mergeCell ref="BQ27:BR27"/>
    <mergeCell ref="BS27:BT27"/>
    <mergeCell ref="BU27:BV27"/>
    <mergeCell ref="BW27:BX27"/>
    <mergeCell ref="BY27:BZ27"/>
    <mergeCell ref="CA27:CB27"/>
    <mergeCell ref="AY26:AZ26"/>
    <mergeCell ref="BA26:BB26"/>
    <mergeCell ref="BC26:BD26"/>
    <mergeCell ref="BE26:BF26"/>
    <mergeCell ref="BG26:BH26"/>
    <mergeCell ref="BW24:CB24"/>
    <mergeCell ref="AY25:AZ25"/>
    <mergeCell ref="BA25:BB25"/>
    <mergeCell ref="BC25:BD25"/>
    <mergeCell ref="BE25:BF25"/>
    <mergeCell ref="BG25:BH25"/>
    <mergeCell ref="BI25:BJ25"/>
    <mergeCell ref="BK25:BL25"/>
    <mergeCell ref="BM25:BN25"/>
    <mergeCell ref="BO25:BP25"/>
    <mergeCell ref="BQ25:BR25"/>
    <mergeCell ref="BS25:BT25"/>
    <mergeCell ref="BU25:BV25"/>
    <mergeCell ref="BW25:BX25"/>
    <mergeCell ref="BY25:BZ25"/>
    <mergeCell ref="CA25:CB25"/>
    <mergeCell ref="AY24:BD24"/>
    <mergeCell ref="BE24:BJ24"/>
    <mergeCell ref="BK24:BP24"/>
    <mergeCell ref="BQ24:BV24"/>
    <mergeCell ref="BW22:CB22"/>
    <mergeCell ref="AY23:AZ23"/>
    <mergeCell ref="BA23:BB23"/>
    <mergeCell ref="BC23:BD23"/>
    <mergeCell ref="BE23:BF23"/>
    <mergeCell ref="BG23:BH23"/>
    <mergeCell ref="BI23:BJ23"/>
    <mergeCell ref="BK23:BL23"/>
    <mergeCell ref="BM23:BN23"/>
    <mergeCell ref="BO23:BP23"/>
    <mergeCell ref="BQ23:BR23"/>
    <mergeCell ref="BS23:BT23"/>
    <mergeCell ref="BU23:BV23"/>
    <mergeCell ref="BW23:BX23"/>
    <mergeCell ref="BY23:BZ23"/>
    <mergeCell ref="CA23:CB23"/>
    <mergeCell ref="AY22:BD22"/>
    <mergeCell ref="BE22:BJ22"/>
    <mergeCell ref="BK22:BP22"/>
    <mergeCell ref="BQ22:BV22"/>
    <mergeCell ref="BM26:BN26"/>
    <mergeCell ref="BO26:BP26"/>
    <mergeCell ref="BQ26:BR26"/>
    <mergeCell ref="BS26:BT26"/>
    <mergeCell ref="AS39:AT39"/>
    <mergeCell ref="AU39:AV39"/>
    <mergeCell ref="AW39:AX39"/>
    <mergeCell ref="AS33:AT33"/>
    <mergeCell ref="AU33:AV33"/>
    <mergeCell ref="AW33:AX33"/>
    <mergeCell ref="AS34:AT34"/>
    <mergeCell ref="AU34:AV34"/>
    <mergeCell ref="AW34:AX34"/>
    <mergeCell ref="AS35:AT35"/>
    <mergeCell ref="AU35:AV35"/>
    <mergeCell ref="AW35:AX35"/>
    <mergeCell ref="AS30:AT30"/>
    <mergeCell ref="AU30:AV30"/>
    <mergeCell ref="AW30:AX30"/>
    <mergeCell ref="BK30:BL30"/>
    <mergeCell ref="BM30:BN30"/>
    <mergeCell ref="BO30:BP30"/>
    <mergeCell ref="BQ28:BR28"/>
    <mergeCell ref="BS28:BT28"/>
    <mergeCell ref="BI26:BJ26"/>
    <mergeCell ref="BK26:BL26"/>
    <mergeCell ref="BK34:BL34"/>
    <mergeCell ref="BK38:BL38"/>
    <mergeCell ref="AN47:AN49"/>
    <mergeCell ref="AS36:AT36"/>
    <mergeCell ref="AU36:AV36"/>
    <mergeCell ref="AW36:AX36"/>
    <mergeCell ref="AS37:AT37"/>
    <mergeCell ref="AU37:AV37"/>
    <mergeCell ref="AW37:AX37"/>
    <mergeCell ref="AS38:AT38"/>
    <mergeCell ref="AU38:AV38"/>
    <mergeCell ref="AW38:AX38"/>
    <mergeCell ref="AS31:AT31"/>
    <mergeCell ref="AU31:AV31"/>
    <mergeCell ref="AW31:AX31"/>
    <mergeCell ref="I55:J5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AS32:AT32"/>
    <mergeCell ref="AU32:AV32"/>
    <mergeCell ref="AW32:AX32"/>
    <mergeCell ref="AS27:AT27"/>
    <mergeCell ref="AU27:AV27"/>
    <mergeCell ref="AW27:AX27"/>
    <mergeCell ref="AS28:AT28"/>
    <mergeCell ref="AU28:AV28"/>
    <mergeCell ref="AW28:AX28"/>
    <mergeCell ref="AS29:AT29"/>
    <mergeCell ref="AU29:AV29"/>
    <mergeCell ref="AW29:AX29"/>
    <mergeCell ref="AS22:AX22"/>
    <mergeCell ref="AS23:AT23"/>
    <mergeCell ref="AU23:AV23"/>
    <mergeCell ref="AW23:AX23"/>
    <mergeCell ref="AS24:AX24"/>
    <mergeCell ref="AS25:AT25"/>
    <mergeCell ref="AU25:AV25"/>
    <mergeCell ref="AW25:AX25"/>
    <mergeCell ref="AS26:AT26"/>
    <mergeCell ref="AU26:AV26"/>
    <mergeCell ref="AW26:AX26"/>
    <mergeCell ref="K26:L26"/>
    <mergeCell ref="O26:P26"/>
    <mergeCell ref="S26:T26"/>
    <mergeCell ref="W26:X26"/>
    <mergeCell ref="AA26:AB26"/>
    <mergeCell ref="AE26:AF26"/>
    <mergeCell ref="K28:L28"/>
    <mergeCell ref="O28:P28"/>
    <mergeCell ref="S28:T28"/>
    <mergeCell ref="W28:X28"/>
    <mergeCell ref="AA28:AB28"/>
    <mergeCell ref="AE28:AF28"/>
    <mergeCell ref="U28:V28"/>
    <mergeCell ref="Y28:Z28"/>
    <mergeCell ref="K27:L27"/>
    <mergeCell ref="O27:P27"/>
    <mergeCell ref="S27:T27"/>
    <mergeCell ref="W27:X27"/>
    <mergeCell ref="AA27:AB27"/>
    <mergeCell ref="AE27:AF27"/>
    <mergeCell ref="U26:V26"/>
    <mergeCell ref="U27:V27"/>
    <mergeCell ref="Q26:R26"/>
    <mergeCell ref="Q27:R27"/>
    <mergeCell ref="K29:L29"/>
    <mergeCell ref="O29:P29"/>
    <mergeCell ref="S29:T29"/>
    <mergeCell ref="W29:X29"/>
    <mergeCell ref="AA29:AB29"/>
    <mergeCell ref="AE29:AF29"/>
    <mergeCell ref="Q29:R29"/>
    <mergeCell ref="U29:V29"/>
    <mergeCell ref="Y29:Z29"/>
    <mergeCell ref="AC29:AD29"/>
    <mergeCell ref="AE31:AF31"/>
    <mergeCell ref="M31:N31"/>
    <mergeCell ref="Q31:R31"/>
    <mergeCell ref="U31:V31"/>
    <mergeCell ref="Y31:Z31"/>
    <mergeCell ref="AC31:AD31"/>
    <mergeCell ref="K30:L30"/>
    <mergeCell ref="O30:P30"/>
    <mergeCell ref="S30:T30"/>
    <mergeCell ref="W30:X30"/>
    <mergeCell ref="AA30:AB30"/>
    <mergeCell ref="AE30:AF30"/>
    <mergeCell ref="M30:N30"/>
    <mergeCell ref="Q30:R30"/>
    <mergeCell ref="U30:V30"/>
    <mergeCell ref="Y30:Z30"/>
    <mergeCell ref="AC30:AD30"/>
    <mergeCell ref="AC32:AD32"/>
    <mergeCell ref="K33:L33"/>
    <mergeCell ref="O33:P33"/>
    <mergeCell ref="S33:T33"/>
    <mergeCell ref="W33:X33"/>
    <mergeCell ref="AA33:AB33"/>
    <mergeCell ref="M33:N33"/>
    <mergeCell ref="Q33:R33"/>
    <mergeCell ref="K31:L31"/>
    <mergeCell ref="O31:P31"/>
    <mergeCell ref="S31:T31"/>
    <mergeCell ref="W31:X31"/>
    <mergeCell ref="AA31:AB31"/>
    <mergeCell ref="K32:L32"/>
    <mergeCell ref="O32:P32"/>
    <mergeCell ref="S32:T32"/>
    <mergeCell ref="W32:X32"/>
    <mergeCell ref="AA32:AB32"/>
    <mergeCell ref="M32:N32"/>
    <mergeCell ref="Q32:R32"/>
    <mergeCell ref="U32:V32"/>
    <mergeCell ref="Y32:Z32"/>
    <mergeCell ref="O25:P25"/>
    <mergeCell ref="S25:T25"/>
    <mergeCell ref="W25:X25"/>
    <mergeCell ref="AA25:AB25"/>
    <mergeCell ref="O23:P23"/>
    <mergeCell ref="K25:L25"/>
    <mergeCell ref="K23:L23"/>
    <mergeCell ref="S23:T23"/>
    <mergeCell ref="W23:X23"/>
    <mergeCell ref="U23:V23"/>
    <mergeCell ref="U25:V25"/>
    <mergeCell ref="Q23:R23"/>
    <mergeCell ref="Q25:R25"/>
    <mergeCell ref="I24:N24"/>
    <mergeCell ref="Y23:Z23"/>
    <mergeCell ref="Y25:Z25"/>
    <mergeCell ref="Y26:Z26"/>
    <mergeCell ref="Y27:Z27"/>
    <mergeCell ref="AA23:AB23"/>
    <mergeCell ref="U22:Z22"/>
    <mergeCell ref="AA22:AF22"/>
    <mergeCell ref="AE23:AF23"/>
    <mergeCell ref="AE25:AF25"/>
    <mergeCell ref="AC23:AD23"/>
    <mergeCell ref="AC25:AD25"/>
    <mergeCell ref="U24:Z24"/>
    <mergeCell ref="AA24:AF24"/>
    <mergeCell ref="AC26:AD26"/>
    <mergeCell ref="AC27:AD27"/>
    <mergeCell ref="AG22:AL22"/>
    <mergeCell ref="AG34:AH34"/>
    <mergeCell ref="AG35:AH35"/>
    <mergeCell ref="AG36:AH36"/>
    <mergeCell ref="AG28:AH28"/>
    <mergeCell ref="AG29:AH29"/>
    <mergeCell ref="AG30:AH30"/>
    <mergeCell ref="AG31:AH31"/>
    <mergeCell ref="AG32:AH32"/>
    <mergeCell ref="AG33:AH33"/>
    <mergeCell ref="AI33:AJ33"/>
    <mergeCell ref="AK33:AL33"/>
    <mergeCell ref="AI34:AJ34"/>
    <mergeCell ref="AK34:AL34"/>
    <mergeCell ref="AI35:AJ35"/>
    <mergeCell ref="AK35:AL35"/>
    <mergeCell ref="AI31:AJ31"/>
    <mergeCell ref="AK31:AL31"/>
    <mergeCell ref="AI32:AJ32"/>
    <mergeCell ref="AK32:AL32"/>
    <mergeCell ref="AK30:AL30"/>
    <mergeCell ref="AI27:AJ27"/>
    <mergeCell ref="AK27:AL27"/>
    <mergeCell ref="AI28:AJ28"/>
    <mergeCell ref="AC28:AD28"/>
    <mergeCell ref="AE32:AF32"/>
    <mergeCell ref="E23:F23"/>
    <mergeCell ref="G23:H23"/>
    <mergeCell ref="G26:H26"/>
    <mergeCell ref="G27:H27"/>
    <mergeCell ref="G55:H55"/>
    <mergeCell ref="G51:H51"/>
    <mergeCell ref="E46:F46"/>
    <mergeCell ref="G46:H46"/>
    <mergeCell ref="E26:F26"/>
    <mergeCell ref="E27:F27"/>
    <mergeCell ref="E28:F28"/>
    <mergeCell ref="E29:F29"/>
    <mergeCell ref="E30:F30"/>
    <mergeCell ref="E31:F31"/>
    <mergeCell ref="G28:H28"/>
    <mergeCell ref="G29:H29"/>
    <mergeCell ref="G30:H30"/>
    <mergeCell ref="G31:H31"/>
    <mergeCell ref="Q28:R28"/>
    <mergeCell ref="K37:L37"/>
    <mergeCell ref="O37:P37"/>
    <mergeCell ref="S37:T37"/>
    <mergeCell ref="E32:F32"/>
    <mergeCell ref="E33:F33"/>
    <mergeCell ref="E34:F34"/>
    <mergeCell ref="E35:F35"/>
    <mergeCell ref="E36:F36"/>
    <mergeCell ref="E37:F37"/>
    <mergeCell ref="G34:H34"/>
    <mergeCell ref="G35:H35"/>
    <mergeCell ref="G36:H36"/>
    <mergeCell ref="G37:H37"/>
    <mergeCell ref="G32:H32"/>
    <mergeCell ref="G33:H33"/>
    <mergeCell ref="C22:H22"/>
    <mergeCell ref="C24:H24"/>
    <mergeCell ref="B52:D52"/>
    <mergeCell ref="B53:D53"/>
    <mergeCell ref="B54:D54"/>
    <mergeCell ref="B55:D55"/>
    <mergeCell ref="C38:D38"/>
    <mergeCell ref="C39:D39"/>
    <mergeCell ref="C32:D32"/>
    <mergeCell ref="C33:D33"/>
    <mergeCell ref="C34:D34"/>
    <mergeCell ref="C35:D35"/>
    <mergeCell ref="C36:D36"/>
    <mergeCell ref="C37:D37"/>
    <mergeCell ref="C23:D23"/>
    <mergeCell ref="C26:D26"/>
    <mergeCell ref="C27:D27"/>
    <mergeCell ref="C28:D28"/>
    <mergeCell ref="C29:D29"/>
    <mergeCell ref="C30:D30"/>
    <mergeCell ref="C31:D31"/>
    <mergeCell ref="E55:F55"/>
    <mergeCell ref="E51:F51"/>
    <mergeCell ref="E47:F47"/>
    <mergeCell ref="O22:T22"/>
    <mergeCell ref="O24:T24"/>
    <mergeCell ref="I30:J30"/>
    <mergeCell ref="I31:J31"/>
    <mergeCell ref="I32:J32"/>
    <mergeCell ref="I33:J33"/>
    <mergeCell ref="I34:J34"/>
    <mergeCell ref="I35:J35"/>
    <mergeCell ref="I23:J23"/>
    <mergeCell ref="I25:J25"/>
    <mergeCell ref="I26:J26"/>
    <mergeCell ref="I27:J27"/>
    <mergeCell ref="I28:J28"/>
    <mergeCell ref="I29:J29"/>
    <mergeCell ref="I22:N22"/>
    <mergeCell ref="M23:N23"/>
    <mergeCell ref="M25:N25"/>
    <mergeCell ref="M26:N26"/>
    <mergeCell ref="M27:N27"/>
    <mergeCell ref="M28:N28"/>
    <mergeCell ref="M29:N29"/>
    <mergeCell ref="K35:L35"/>
    <mergeCell ref="O35:P35"/>
    <mergeCell ref="S35:T35"/>
    <mergeCell ref="M35:N35"/>
    <mergeCell ref="Q35:R35"/>
    <mergeCell ref="U35:V35"/>
    <mergeCell ref="Y35:Z35"/>
    <mergeCell ref="AC35:AD35"/>
    <mergeCell ref="M37:N37"/>
    <mergeCell ref="Q37:R37"/>
    <mergeCell ref="U37:V37"/>
    <mergeCell ref="Y37:Z37"/>
    <mergeCell ref="AA37:AB37"/>
    <mergeCell ref="Q36:R36"/>
    <mergeCell ref="U36:V36"/>
    <mergeCell ref="AE37:AF37"/>
    <mergeCell ref="AE36:AF36"/>
    <mergeCell ref="AE33:AF33"/>
    <mergeCell ref="U33:V33"/>
    <mergeCell ref="Y33:Z33"/>
    <mergeCell ref="AC33:AD33"/>
    <mergeCell ref="AE35:AF35"/>
    <mergeCell ref="W37:X37"/>
    <mergeCell ref="AC36:AD36"/>
    <mergeCell ref="AC37:AD37"/>
    <mergeCell ref="Y36:Z36"/>
    <mergeCell ref="W35:X35"/>
    <mergeCell ref="AA35:AB35"/>
    <mergeCell ref="K34:L34"/>
    <mergeCell ref="O34:P34"/>
    <mergeCell ref="S34:T34"/>
    <mergeCell ref="W34:X34"/>
    <mergeCell ref="AA34:AB34"/>
    <mergeCell ref="AE34:AF34"/>
    <mergeCell ref="M34:N34"/>
    <mergeCell ref="Q34:R34"/>
    <mergeCell ref="U34:V34"/>
    <mergeCell ref="Y34:Z34"/>
    <mergeCell ref="AC34:AD34"/>
    <mergeCell ref="AK28:AL28"/>
    <mergeCell ref="AI29:AJ29"/>
    <mergeCell ref="AK29:AL29"/>
    <mergeCell ref="AI23:AJ23"/>
    <mergeCell ref="AK23:AL23"/>
    <mergeCell ref="AG24:AL24"/>
    <mergeCell ref="AI25:AJ25"/>
    <mergeCell ref="AK25:AL25"/>
    <mergeCell ref="AI26:AJ26"/>
    <mergeCell ref="AK26:AL26"/>
    <mergeCell ref="AG23:AH23"/>
    <mergeCell ref="AG25:AH25"/>
    <mergeCell ref="AG26:AH26"/>
    <mergeCell ref="AG27:AH27"/>
    <mergeCell ref="AO25:AP25"/>
    <mergeCell ref="AQ25:AR25"/>
    <mergeCell ref="AM30:AN30"/>
    <mergeCell ref="AO30:AP30"/>
    <mergeCell ref="AQ30:AR30"/>
    <mergeCell ref="AM31:AN31"/>
    <mergeCell ref="AO31:AP31"/>
    <mergeCell ref="AQ31:AR31"/>
    <mergeCell ref="AO26:AP26"/>
    <mergeCell ref="AQ26:AR26"/>
    <mergeCell ref="AM27:AN27"/>
    <mergeCell ref="AO27:AP27"/>
    <mergeCell ref="AQ27:AR27"/>
    <mergeCell ref="AM28:AN28"/>
    <mergeCell ref="AO28:AP28"/>
    <mergeCell ref="AQ28:AR28"/>
    <mergeCell ref="AM29:AN29"/>
    <mergeCell ref="AO29:AP29"/>
    <mergeCell ref="AQ29:AR29"/>
    <mergeCell ref="AM26:AN26"/>
    <mergeCell ref="B46:D46"/>
    <mergeCell ref="E43:F43"/>
    <mergeCell ref="AO36:AP36"/>
    <mergeCell ref="AM37:AN37"/>
    <mergeCell ref="AO37:AP37"/>
    <mergeCell ref="I36:J36"/>
    <mergeCell ref="I37:J37"/>
    <mergeCell ref="I38:J38"/>
    <mergeCell ref="AG37:AH37"/>
    <mergeCell ref="AG38:AH38"/>
    <mergeCell ref="K39:L39"/>
    <mergeCell ref="O39:P39"/>
    <mergeCell ref="S39:T39"/>
    <mergeCell ref="W39:X39"/>
    <mergeCell ref="AA39:AB39"/>
    <mergeCell ref="AE39:AF39"/>
    <mergeCell ref="M39:N39"/>
    <mergeCell ref="AI37:AJ37"/>
    <mergeCell ref="K36:L36"/>
    <mergeCell ref="O36:P36"/>
    <mergeCell ref="S36:T36"/>
    <mergeCell ref="W36:X36"/>
    <mergeCell ref="AA36:AB36"/>
    <mergeCell ref="M36:N36"/>
    <mergeCell ref="B48:D48"/>
    <mergeCell ref="E52:F52"/>
    <mergeCell ref="G52:H52"/>
    <mergeCell ref="B49:D49"/>
    <mergeCell ref="B50:D50"/>
    <mergeCell ref="B51:D51"/>
    <mergeCell ref="B42:D42"/>
    <mergeCell ref="B43:D43"/>
    <mergeCell ref="B44:D44"/>
    <mergeCell ref="E42:F42"/>
    <mergeCell ref="G47:H47"/>
    <mergeCell ref="B47:D47"/>
    <mergeCell ref="E48:F48"/>
    <mergeCell ref="G48:H48"/>
    <mergeCell ref="E49:F49"/>
    <mergeCell ref="G49:H49"/>
    <mergeCell ref="E50:F50"/>
    <mergeCell ref="B45:D45"/>
    <mergeCell ref="G42:H42"/>
    <mergeCell ref="G50:H50"/>
    <mergeCell ref="E44:F44"/>
    <mergeCell ref="G44:H44"/>
    <mergeCell ref="E45:F45"/>
    <mergeCell ref="G45:H45"/>
    <mergeCell ref="AI30:AJ30"/>
    <mergeCell ref="AM38:AN38"/>
    <mergeCell ref="AQ36:AR36"/>
    <mergeCell ref="AQ37:AR37"/>
    <mergeCell ref="AM34:AN34"/>
    <mergeCell ref="AO34:AP34"/>
    <mergeCell ref="AQ34:AR34"/>
    <mergeCell ref="AM35:AN35"/>
    <mergeCell ref="AO35:AP35"/>
    <mergeCell ref="AQ35:AR35"/>
    <mergeCell ref="AO32:AP32"/>
    <mergeCell ref="AQ32:AR32"/>
    <mergeCell ref="AM33:AN33"/>
    <mergeCell ref="AO33:AP33"/>
    <mergeCell ref="AQ33:AR33"/>
    <mergeCell ref="AM32:AN32"/>
    <mergeCell ref="AK37:AL37"/>
    <mergeCell ref="AI38:AJ38"/>
    <mergeCell ref="AK38:AL38"/>
    <mergeCell ref="AI36:AJ36"/>
    <mergeCell ref="AK36:AL36"/>
    <mergeCell ref="AM36:AN36"/>
    <mergeCell ref="AG39:AH39"/>
    <mergeCell ref="Q39:R39"/>
    <mergeCell ref="U39:V39"/>
    <mergeCell ref="Y39:Z39"/>
    <mergeCell ref="AI39:AJ39"/>
    <mergeCell ref="AK39:AL39"/>
    <mergeCell ref="B41:J41"/>
    <mergeCell ref="O38:P38"/>
    <mergeCell ref="S38:T38"/>
    <mergeCell ref="K38:L38"/>
    <mergeCell ref="M38:N38"/>
    <mergeCell ref="E38:F38"/>
    <mergeCell ref="E39:F39"/>
    <mergeCell ref="G38:H38"/>
    <mergeCell ref="G39:H39"/>
    <mergeCell ref="Q38:R38"/>
    <mergeCell ref="U38:V38"/>
    <mergeCell ref="Y38:Z38"/>
    <mergeCell ref="AC38:AD38"/>
    <mergeCell ref="AC39:AD39"/>
    <mergeCell ref="W38:X38"/>
    <mergeCell ref="E53:F53"/>
    <mergeCell ref="G53:H53"/>
    <mergeCell ref="E54:F54"/>
    <mergeCell ref="G54:H54"/>
    <mergeCell ref="AA38:AB38"/>
    <mergeCell ref="AE38:AF38"/>
    <mergeCell ref="I44:J44"/>
    <mergeCell ref="I45:J45"/>
    <mergeCell ref="I42:J42"/>
    <mergeCell ref="I43:J43"/>
    <mergeCell ref="G43:H43"/>
    <mergeCell ref="I39:J39"/>
    <mergeCell ref="ES1:FD1"/>
    <mergeCell ref="AV43:AV46"/>
    <mergeCell ref="AW43:AW46"/>
    <mergeCell ref="AX43:AX46"/>
    <mergeCell ref="AM43:AM46"/>
    <mergeCell ref="AN43:AN46"/>
    <mergeCell ref="AO43:AO46"/>
    <mergeCell ref="AP43:AP46"/>
    <mergeCell ref="AQ43:AQ46"/>
    <mergeCell ref="AR43:AR46"/>
    <mergeCell ref="AS43:AS46"/>
    <mergeCell ref="AT43:AT46"/>
    <mergeCell ref="AU43:AU46"/>
    <mergeCell ref="AM39:AN39"/>
    <mergeCell ref="AO39:AP39"/>
    <mergeCell ref="AQ39:AR39"/>
    <mergeCell ref="AO38:AP38"/>
    <mergeCell ref="AQ38:AR38"/>
    <mergeCell ref="AM22:AR22"/>
    <mergeCell ref="AM23:AN23"/>
    <mergeCell ref="AO23:AP23"/>
    <mergeCell ref="AQ23:AR23"/>
    <mergeCell ref="AM24:AR24"/>
    <mergeCell ref="AM25:AN25"/>
    <mergeCell ref="CI22:CN22"/>
    <mergeCell ref="CI23:CJ23"/>
    <mergeCell ref="CK23:CL23"/>
    <mergeCell ref="CM23:CN23"/>
    <mergeCell ref="CI24:CN24"/>
    <mergeCell ref="CI25:CJ25"/>
    <mergeCell ref="CK25:CL25"/>
    <mergeCell ref="CM25:CN25"/>
    <mergeCell ref="CI26:CJ26"/>
    <mergeCell ref="CK26:CL26"/>
    <mergeCell ref="CM26:CN26"/>
    <mergeCell ref="CI27:CJ27"/>
    <mergeCell ref="CK27:CL27"/>
    <mergeCell ref="CM27:CN27"/>
    <mergeCell ref="CI28:CJ28"/>
    <mergeCell ref="CK28:CL28"/>
    <mergeCell ref="CM28:CN28"/>
    <mergeCell ref="CI29:CJ29"/>
    <mergeCell ref="CK29:CL29"/>
    <mergeCell ref="CM29:CN29"/>
    <mergeCell ref="CI30:CJ30"/>
    <mergeCell ref="CK30:CL30"/>
    <mergeCell ref="CM30:CN30"/>
    <mergeCell ref="CI31:CJ31"/>
    <mergeCell ref="CK31:CL31"/>
    <mergeCell ref="CM31:CN31"/>
    <mergeCell ref="CI32:CJ32"/>
    <mergeCell ref="CK32:CL32"/>
    <mergeCell ref="CM32:CN32"/>
    <mergeCell ref="CI33:CJ33"/>
    <mergeCell ref="CK33:CL33"/>
    <mergeCell ref="CM33:CN33"/>
    <mergeCell ref="CI34:CJ34"/>
    <mergeCell ref="CK34:CL34"/>
    <mergeCell ref="CM34:CN34"/>
    <mergeCell ref="CI35:CJ35"/>
    <mergeCell ref="CK35:CL35"/>
    <mergeCell ref="CM35:CN35"/>
    <mergeCell ref="CI39:CJ39"/>
    <mergeCell ref="CK39:CL39"/>
    <mergeCell ref="CM39:CN39"/>
    <mergeCell ref="CI36:CJ36"/>
    <mergeCell ref="CK36:CL36"/>
    <mergeCell ref="CM36:CN36"/>
    <mergeCell ref="CI37:CJ37"/>
    <mergeCell ref="CK37:CL37"/>
    <mergeCell ref="CM37:CN37"/>
    <mergeCell ref="CI38:CJ38"/>
    <mergeCell ref="CK38:CL38"/>
    <mergeCell ref="CM38:CN38"/>
  </mergeCells>
  <phoneticPr fontId="23" type="noConversion"/>
  <pageMargins left="0.7" right="0.7" top="0.75" bottom="0.75" header="0.3" footer="0.3"/>
  <pageSetup paperSize="9" orientation="portrait" verticalDpi="0" r:id="rId1"/>
  <ignoredErrors>
    <ignoredError sqref="E40:H40 I40:AF40 F26 H26 K26:L26 N26 Q26 U27:X39 R26:X26 AC26:AD39 AI26:AI27 AI28:AJ39 AO26:AP39 AU26:AV3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BE3A-1373-7041-974B-4CF7389C7F7D}">
  <sheetPr>
    <pageSetUpPr fitToPage="1"/>
  </sheetPr>
  <dimension ref="B1:BW48"/>
  <sheetViews>
    <sheetView workbookViewId="0">
      <selection activeCell="B14" sqref="B14"/>
    </sheetView>
  </sheetViews>
  <sheetFormatPr baseColWidth="10" defaultColWidth="5.6640625" defaultRowHeight="14" x14ac:dyDescent="0.2"/>
  <cols>
    <col min="1" max="2" width="5.6640625" style="6"/>
    <col min="3" max="3" width="27.5" style="5" bestFit="1" customWidth="1"/>
    <col min="4" max="4" width="5.1640625" style="6" customWidth="1"/>
    <col min="5" max="5" width="5.33203125" style="6" customWidth="1"/>
    <col min="6" max="16" width="5.1640625" style="6" customWidth="1"/>
    <col min="17" max="17" width="7.6640625" style="6" customWidth="1"/>
    <col min="18" max="77" width="5.1640625" style="6" customWidth="1"/>
    <col min="78" max="16384" width="5.6640625" style="6"/>
  </cols>
  <sheetData>
    <row r="1" spans="2:75" ht="15" thickBot="1" x14ac:dyDescent="0.25">
      <c r="C1" s="39" t="s">
        <v>23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2:75" s="1" customFormat="1" ht="49.5" customHeight="1" thickBot="1" x14ac:dyDescent="0.25">
      <c r="B2" s="95" t="s">
        <v>22</v>
      </c>
      <c r="C2" s="99" t="s">
        <v>25</v>
      </c>
      <c r="D2" s="78">
        <f>'Calne Town Data Analysis'!BG2</f>
        <v>45809</v>
      </c>
      <c r="E2" s="79">
        <f>'Calne Town Data Analysis'!BH2</f>
        <v>45839</v>
      </c>
      <c r="F2" s="79">
        <f>'Calne Town Data Analysis'!BI2</f>
        <v>45870</v>
      </c>
      <c r="G2" s="79">
        <f>'Calne Town Data Analysis'!BJ2</f>
        <v>45901</v>
      </c>
      <c r="H2" s="79">
        <f>'Calne Town Data Analysis'!BK2</f>
        <v>45931</v>
      </c>
      <c r="I2" s="79">
        <f>'Calne Town Data Analysis'!BL2</f>
        <v>45962</v>
      </c>
      <c r="J2" s="79">
        <f>'Calne Town Data Analysis'!BM2</f>
        <v>45992</v>
      </c>
      <c r="K2" s="79">
        <f>'Calne Town Data Analysis'!BN2</f>
        <v>46023</v>
      </c>
      <c r="L2" s="79">
        <f>'Calne Town Data Analysis'!BO2</f>
        <v>46054</v>
      </c>
      <c r="M2" s="79">
        <f>'Calne Town Data Analysis'!BP2</f>
        <v>46082</v>
      </c>
      <c r="N2" s="79">
        <f>'Calne Town Data Analysis'!BQ2</f>
        <v>46113</v>
      </c>
      <c r="O2" s="80">
        <f>'Calne Town Data Analysis'!BR2</f>
        <v>46143</v>
      </c>
      <c r="P2" s="103" t="s">
        <v>14</v>
      </c>
      <c r="Q2" s="102" t="s">
        <v>15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</row>
    <row r="3" spans="2:75" x14ac:dyDescent="0.2">
      <c r="B3" s="104">
        <f>_xlfn.RANK.EQ(P3,$P$3:$P$16)</f>
        <v>2</v>
      </c>
      <c r="C3" s="91" t="str">
        <f>'Calne Town Data Analysis'!B7</f>
        <v>Anti-social behaviour</v>
      </c>
      <c r="D3" s="89">
        <f>'Calne Town Data Analysis'!BG7</f>
        <v>30</v>
      </c>
      <c r="E3" s="40">
        <f>'Calne Town Data Analysis'!BH7</f>
        <v>18</v>
      </c>
      <c r="F3" s="40">
        <f>'Calne Town Data Analysis'!BI7</f>
        <v>33</v>
      </c>
      <c r="G3" s="40">
        <f>'Calne Town Data Analysis'!BJ7</f>
        <v>27</v>
      </c>
      <c r="H3" s="40">
        <f>'Calne Town Data Analysis'!BK7</f>
        <v>21</v>
      </c>
      <c r="I3" s="40">
        <f>'Calne Town Data Analysis'!BL7</f>
        <v>15</v>
      </c>
      <c r="J3" s="40">
        <f>'Calne Town Data Analysis'!BM7</f>
        <v>18</v>
      </c>
      <c r="K3" s="40">
        <f>'Calne Town Data Analysis'!BN7</f>
        <v>9</v>
      </c>
      <c r="L3" s="40">
        <f>'Calne Town Data Analysis'!BO7</f>
        <v>8</v>
      </c>
      <c r="M3" s="40">
        <f>'Calne Town Data Analysis'!BP7</f>
        <v>20</v>
      </c>
      <c r="N3" s="40">
        <f>'Calne Town Data Analysis'!BQ7</f>
        <v>9</v>
      </c>
      <c r="O3" s="43">
        <f>'Calne Town Data Analysis'!BR7</f>
        <v>18</v>
      </c>
      <c r="P3" s="57">
        <f>SUM(D3:O3)</f>
        <v>226</v>
      </c>
      <c r="Q3" s="60">
        <f>P3/SUM($P$3:$P$16)</f>
        <v>0.20378719567177639</v>
      </c>
    </row>
    <row r="4" spans="2:75" x14ac:dyDescent="0.2">
      <c r="B4" s="97">
        <f t="shared" ref="B4:B16" si="0">_xlfn.RANK.EQ(P4,$P$3:$P$16)</f>
        <v>12</v>
      </c>
      <c r="C4" s="44" t="str">
        <f>'Calne Town Data Analysis'!B8</f>
        <v>Bicycle theft</v>
      </c>
      <c r="D4" s="42">
        <f>'Calne Town Data Analysis'!BG8</f>
        <v>0</v>
      </c>
      <c r="E4" s="7">
        <f>'Calne Town Data Analysis'!BH8</f>
        <v>1</v>
      </c>
      <c r="F4" s="7">
        <f>'Calne Town Data Analysis'!BI8</f>
        <v>0</v>
      </c>
      <c r="G4" s="7">
        <f>'Calne Town Data Analysis'!BJ8</f>
        <v>1</v>
      </c>
      <c r="H4" s="7">
        <f>'Calne Town Data Analysis'!BK8</f>
        <v>1</v>
      </c>
      <c r="I4" s="7">
        <f>'Calne Town Data Analysis'!BL8</f>
        <v>1</v>
      </c>
      <c r="J4" s="7">
        <f>'Calne Town Data Analysis'!BM8</f>
        <v>0</v>
      </c>
      <c r="K4" s="7">
        <f>'Calne Town Data Analysis'!BN8</f>
        <v>0</v>
      </c>
      <c r="L4" s="7">
        <f>'Calne Town Data Analysis'!BO8</f>
        <v>0</v>
      </c>
      <c r="M4" s="7">
        <f>'Calne Town Data Analysis'!BP8</f>
        <v>1</v>
      </c>
      <c r="N4" s="7">
        <f>'Calne Town Data Analysis'!BQ8</f>
        <v>0</v>
      </c>
      <c r="O4" s="10">
        <f>'Calne Town Data Analysis'!BR8</f>
        <v>0</v>
      </c>
      <c r="P4" s="2">
        <f t="shared" ref="P4:P16" si="1">SUM(D4:O4)</f>
        <v>5</v>
      </c>
      <c r="Q4" s="61">
        <f t="shared" ref="Q4:Q16" si="2">P4/SUM($P$3:$P$16)</f>
        <v>4.508566275924256E-3</v>
      </c>
    </row>
    <row r="5" spans="2:75" x14ac:dyDescent="0.2">
      <c r="B5" s="97">
        <f t="shared" si="0"/>
        <v>10</v>
      </c>
      <c r="C5" s="44" t="str">
        <f>'Calne Town Data Analysis'!B9</f>
        <v>Burglary</v>
      </c>
      <c r="D5" s="42">
        <f>'Calne Town Data Analysis'!BG9</f>
        <v>0</v>
      </c>
      <c r="E5" s="7">
        <f>'Calne Town Data Analysis'!BH9</f>
        <v>0</v>
      </c>
      <c r="F5" s="7">
        <f>'Calne Town Data Analysis'!BI9</f>
        <v>1</v>
      </c>
      <c r="G5" s="7">
        <f>'Calne Town Data Analysis'!BJ9</f>
        <v>2</v>
      </c>
      <c r="H5" s="7">
        <f>'Calne Town Data Analysis'!BK9</f>
        <v>1</v>
      </c>
      <c r="I5" s="7">
        <f>'Calne Town Data Analysis'!BL9</f>
        <v>1</v>
      </c>
      <c r="J5" s="7">
        <f>'Calne Town Data Analysis'!BM9</f>
        <v>0</v>
      </c>
      <c r="K5" s="7">
        <f>'Calne Town Data Analysis'!BN9</f>
        <v>4</v>
      </c>
      <c r="L5" s="7">
        <f>'Calne Town Data Analysis'!BO9</f>
        <v>6</v>
      </c>
      <c r="M5" s="7">
        <f>'Calne Town Data Analysis'!BP9</f>
        <v>0</v>
      </c>
      <c r="N5" s="7">
        <f>'Calne Town Data Analysis'!BQ9</f>
        <v>0</v>
      </c>
      <c r="O5" s="10">
        <f>'Calne Town Data Analysis'!BR9</f>
        <v>0</v>
      </c>
      <c r="P5" s="2">
        <f t="shared" si="1"/>
        <v>15</v>
      </c>
      <c r="Q5" s="61">
        <f t="shared" si="2"/>
        <v>1.3525698827772768E-2</v>
      </c>
    </row>
    <row r="6" spans="2:75" x14ac:dyDescent="0.2">
      <c r="B6" s="97">
        <f t="shared" si="0"/>
        <v>4</v>
      </c>
      <c r="C6" s="44" t="str">
        <f>'Calne Town Data Analysis'!B10</f>
        <v>Criminal damage and arson</v>
      </c>
      <c r="D6" s="42">
        <f>'Calne Town Data Analysis'!BG10</f>
        <v>11</v>
      </c>
      <c r="E6" s="7">
        <f>'Calne Town Data Analysis'!BH10</f>
        <v>10</v>
      </c>
      <c r="F6" s="7">
        <f>'Calne Town Data Analysis'!BI10</f>
        <v>9</v>
      </c>
      <c r="G6" s="7">
        <f>'Calne Town Data Analysis'!BJ10</f>
        <v>12</v>
      </c>
      <c r="H6" s="7">
        <f>'Calne Town Data Analysis'!BK10</f>
        <v>4</v>
      </c>
      <c r="I6" s="7">
        <f>'Calne Town Data Analysis'!BL10</f>
        <v>6</v>
      </c>
      <c r="J6" s="7">
        <f>'Calne Town Data Analysis'!BM10</f>
        <v>3</v>
      </c>
      <c r="K6" s="7">
        <f>'Calne Town Data Analysis'!BN10</f>
        <v>6</v>
      </c>
      <c r="L6" s="7">
        <f>'Calne Town Data Analysis'!BO10</f>
        <v>5</v>
      </c>
      <c r="M6" s="7">
        <f>'Calne Town Data Analysis'!BP10</f>
        <v>3</v>
      </c>
      <c r="N6" s="7">
        <f>'Calne Town Data Analysis'!BQ10</f>
        <v>6</v>
      </c>
      <c r="O6" s="10">
        <f>'Calne Town Data Analysis'!BR10</f>
        <v>8</v>
      </c>
      <c r="P6" s="2">
        <f t="shared" si="1"/>
        <v>83</v>
      </c>
      <c r="Q6" s="61">
        <f t="shared" si="2"/>
        <v>7.4842200180342655E-2</v>
      </c>
    </row>
    <row r="7" spans="2:75" x14ac:dyDescent="0.2">
      <c r="B7" s="97">
        <f t="shared" si="0"/>
        <v>6</v>
      </c>
      <c r="C7" s="44" t="str">
        <f>'Calne Town Data Analysis'!B11</f>
        <v>Drugs</v>
      </c>
      <c r="D7" s="42">
        <f>'Calne Town Data Analysis'!BG11</f>
        <v>3</v>
      </c>
      <c r="E7" s="7">
        <f>'Calne Town Data Analysis'!BH11</f>
        <v>1</v>
      </c>
      <c r="F7" s="7">
        <f>'Calne Town Data Analysis'!BI11</f>
        <v>2</v>
      </c>
      <c r="G7" s="7">
        <f>'Calne Town Data Analysis'!BJ11</f>
        <v>5</v>
      </c>
      <c r="H7" s="7">
        <f>'Calne Town Data Analysis'!BK11</f>
        <v>4</v>
      </c>
      <c r="I7" s="7">
        <f>'Calne Town Data Analysis'!BL11</f>
        <v>6</v>
      </c>
      <c r="J7" s="7">
        <f>'Calne Town Data Analysis'!BM11</f>
        <v>3</v>
      </c>
      <c r="K7" s="7">
        <f>'Calne Town Data Analysis'!BN11</f>
        <v>2</v>
      </c>
      <c r="L7" s="7">
        <f>'Calne Town Data Analysis'!BO11</f>
        <v>4</v>
      </c>
      <c r="M7" s="7">
        <f>'Calne Town Data Analysis'!BP11</f>
        <v>2</v>
      </c>
      <c r="N7" s="7">
        <f>'Calne Town Data Analysis'!BQ11</f>
        <v>2</v>
      </c>
      <c r="O7" s="10">
        <f>'Calne Town Data Analysis'!BR11</f>
        <v>1</v>
      </c>
      <c r="P7" s="2">
        <f t="shared" si="1"/>
        <v>35</v>
      </c>
      <c r="Q7" s="61">
        <f t="shared" si="2"/>
        <v>3.1559963931469794E-2</v>
      </c>
    </row>
    <row r="8" spans="2:75" x14ac:dyDescent="0.2">
      <c r="B8" s="97">
        <f t="shared" si="0"/>
        <v>8</v>
      </c>
      <c r="C8" s="44" t="str">
        <f>'Calne Town Data Analysis'!B12</f>
        <v>Other crime</v>
      </c>
      <c r="D8" s="42">
        <f>'Calne Town Data Analysis'!BG12</f>
        <v>4</v>
      </c>
      <c r="E8" s="7">
        <f>'Calne Town Data Analysis'!BH12</f>
        <v>3</v>
      </c>
      <c r="F8" s="7">
        <f>'Calne Town Data Analysis'!BI12</f>
        <v>5</v>
      </c>
      <c r="G8" s="7">
        <f>'Calne Town Data Analysis'!BJ12</f>
        <v>1</v>
      </c>
      <c r="H8" s="7">
        <f>'Calne Town Data Analysis'!BK12</f>
        <v>1</v>
      </c>
      <c r="I8" s="7">
        <f>'Calne Town Data Analysis'!BL12</f>
        <v>2</v>
      </c>
      <c r="J8" s="7">
        <f>'Calne Town Data Analysis'!BM12</f>
        <v>3</v>
      </c>
      <c r="K8" s="7">
        <f>'Calne Town Data Analysis'!BN12</f>
        <v>5</v>
      </c>
      <c r="L8" s="7">
        <f>'Calne Town Data Analysis'!BO12</f>
        <v>1</v>
      </c>
      <c r="M8" s="7">
        <f>'Calne Town Data Analysis'!BP12</f>
        <v>2</v>
      </c>
      <c r="N8" s="7">
        <f>'Calne Town Data Analysis'!BQ12</f>
        <v>1</v>
      </c>
      <c r="O8" s="10">
        <f>'Calne Town Data Analysis'!BR12</f>
        <v>1</v>
      </c>
      <c r="P8" s="2">
        <f t="shared" si="1"/>
        <v>29</v>
      </c>
      <c r="Q8" s="61">
        <f t="shared" si="2"/>
        <v>2.6149684400360685E-2</v>
      </c>
    </row>
    <row r="9" spans="2:75" x14ac:dyDescent="0.2">
      <c r="B9" s="97">
        <f t="shared" si="0"/>
        <v>5</v>
      </c>
      <c r="C9" s="44" t="str">
        <f>'Calne Town Data Analysis'!B13</f>
        <v>Other theft</v>
      </c>
      <c r="D9" s="42">
        <f>'Calne Town Data Analysis'!BG13</f>
        <v>6</v>
      </c>
      <c r="E9" s="7">
        <f>'Calne Town Data Analysis'!BH13</f>
        <v>2</v>
      </c>
      <c r="F9" s="7">
        <f>'Calne Town Data Analysis'!BI13</f>
        <v>4</v>
      </c>
      <c r="G9" s="7">
        <f>'Calne Town Data Analysis'!BJ13</f>
        <v>5</v>
      </c>
      <c r="H9" s="7">
        <f>'Calne Town Data Analysis'!BK13</f>
        <v>3</v>
      </c>
      <c r="I9" s="7">
        <f>'Calne Town Data Analysis'!BL13</f>
        <v>5</v>
      </c>
      <c r="J9" s="7">
        <f>'Calne Town Data Analysis'!BM13</f>
        <v>10</v>
      </c>
      <c r="K9" s="7">
        <f>'Calne Town Data Analysis'!BN13</f>
        <v>4</v>
      </c>
      <c r="L9" s="7">
        <f>'Calne Town Data Analysis'!BO13</f>
        <v>1</v>
      </c>
      <c r="M9" s="7">
        <f>'Calne Town Data Analysis'!BP13</f>
        <v>0</v>
      </c>
      <c r="N9" s="7">
        <f>'Calne Town Data Analysis'!BQ13</f>
        <v>6</v>
      </c>
      <c r="O9" s="10">
        <f>'Calne Town Data Analysis'!BR13</f>
        <v>7</v>
      </c>
      <c r="P9" s="2">
        <f t="shared" si="1"/>
        <v>53</v>
      </c>
      <c r="Q9" s="61">
        <f t="shared" si="2"/>
        <v>4.7790802524797116E-2</v>
      </c>
    </row>
    <row r="10" spans="2:75" x14ac:dyDescent="0.2">
      <c r="B10" s="97">
        <f t="shared" si="0"/>
        <v>9</v>
      </c>
      <c r="C10" s="44" t="str">
        <f>'Calne Town Data Analysis'!B14</f>
        <v>Possession of weapons</v>
      </c>
      <c r="D10" s="42">
        <f>'Calne Town Data Analysis'!BG14</f>
        <v>1</v>
      </c>
      <c r="E10" s="7">
        <f>'Calne Town Data Analysis'!BH14</f>
        <v>0</v>
      </c>
      <c r="F10" s="7">
        <f>'Calne Town Data Analysis'!BI14</f>
        <v>2</v>
      </c>
      <c r="G10" s="7">
        <f>'Calne Town Data Analysis'!BJ14</f>
        <v>1</v>
      </c>
      <c r="H10" s="7">
        <f>'Calne Town Data Analysis'!BK14</f>
        <v>0</v>
      </c>
      <c r="I10" s="7">
        <f>'Calne Town Data Analysis'!BL14</f>
        <v>4</v>
      </c>
      <c r="J10" s="7">
        <f>'Calne Town Data Analysis'!BM14</f>
        <v>3</v>
      </c>
      <c r="K10" s="7">
        <f>'Calne Town Data Analysis'!BN14</f>
        <v>2</v>
      </c>
      <c r="L10" s="7">
        <f>'Calne Town Data Analysis'!BO14</f>
        <v>0</v>
      </c>
      <c r="M10" s="7">
        <f>'Calne Town Data Analysis'!BP14</f>
        <v>2</v>
      </c>
      <c r="N10" s="7">
        <f>'Calne Town Data Analysis'!BQ14</f>
        <v>1</v>
      </c>
      <c r="O10" s="10">
        <f>'Calne Town Data Analysis'!BR14</f>
        <v>0</v>
      </c>
      <c r="P10" s="2">
        <f t="shared" si="1"/>
        <v>16</v>
      </c>
      <c r="Q10" s="61">
        <f t="shared" si="2"/>
        <v>1.4427412082957619E-2</v>
      </c>
    </row>
    <row r="11" spans="2:75" x14ac:dyDescent="0.2">
      <c r="B11" s="97">
        <f t="shared" si="0"/>
        <v>3</v>
      </c>
      <c r="C11" s="44" t="str">
        <f>'Calne Town Data Analysis'!B15</f>
        <v>Public order</v>
      </c>
      <c r="D11" s="42">
        <f>'Calne Town Data Analysis'!BG15</f>
        <v>11</v>
      </c>
      <c r="E11" s="7">
        <f>'Calne Town Data Analysis'!BH15</f>
        <v>9</v>
      </c>
      <c r="F11" s="7">
        <f>'Calne Town Data Analysis'!BI15</f>
        <v>10</v>
      </c>
      <c r="G11" s="7">
        <f>'Calne Town Data Analysis'!BJ15</f>
        <v>11</v>
      </c>
      <c r="H11" s="7">
        <f>'Calne Town Data Analysis'!BK15</f>
        <v>7</v>
      </c>
      <c r="I11" s="7">
        <f>'Calne Town Data Analysis'!BL15</f>
        <v>0</v>
      </c>
      <c r="J11" s="7">
        <f>'Calne Town Data Analysis'!BM15</f>
        <v>5</v>
      </c>
      <c r="K11" s="7">
        <f>'Calne Town Data Analysis'!BN15</f>
        <v>7</v>
      </c>
      <c r="L11" s="7">
        <f>'Calne Town Data Analysis'!BO15</f>
        <v>9</v>
      </c>
      <c r="M11" s="7">
        <f>'Calne Town Data Analysis'!BP15</f>
        <v>8</v>
      </c>
      <c r="N11" s="7">
        <f>'Calne Town Data Analysis'!BQ15</f>
        <v>6</v>
      </c>
      <c r="O11" s="10">
        <f>'Calne Town Data Analysis'!BR15</f>
        <v>3</v>
      </c>
      <c r="P11" s="2">
        <f t="shared" si="1"/>
        <v>86</v>
      </c>
      <c r="Q11" s="61">
        <f t="shared" si="2"/>
        <v>7.7547339945897201E-2</v>
      </c>
    </row>
    <row r="12" spans="2:75" x14ac:dyDescent="0.2">
      <c r="B12" s="97">
        <f t="shared" si="0"/>
        <v>14</v>
      </c>
      <c r="C12" s="44" t="str">
        <f>'Calne Town Data Analysis'!B16</f>
        <v>Robbery</v>
      </c>
      <c r="D12" s="42">
        <f>'Calne Town Data Analysis'!BG16</f>
        <v>0</v>
      </c>
      <c r="E12" s="7">
        <f>'Calne Town Data Analysis'!BH16</f>
        <v>0</v>
      </c>
      <c r="F12" s="7">
        <f>'Calne Town Data Analysis'!BI16</f>
        <v>0</v>
      </c>
      <c r="G12" s="7">
        <f>'Calne Town Data Analysis'!BJ16</f>
        <v>0</v>
      </c>
      <c r="H12" s="7">
        <f>'Calne Town Data Analysis'!BK16</f>
        <v>0</v>
      </c>
      <c r="I12" s="7">
        <f>'Calne Town Data Analysis'!BL16</f>
        <v>0</v>
      </c>
      <c r="J12" s="7">
        <f>'Calne Town Data Analysis'!BM16</f>
        <v>0</v>
      </c>
      <c r="K12" s="7">
        <f>'Calne Town Data Analysis'!BN16</f>
        <v>1</v>
      </c>
      <c r="L12" s="7">
        <f>'Calne Town Data Analysis'!BO16</f>
        <v>0</v>
      </c>
      <c r="M12" s="7">
        <f>'Calne Town Data Analysis'!BP16</f>
        <v>0</v>
      </c>
      <c r="N12" s="7">
        <f>'Calne Town Data Analysis'!BQ16</f>
        <v>0</v>
      </c>
      <c r="O12" s="10">
        <f>'Calne Town Data Analysis'!BR16</f>
        <v>0</v>
      </c>
      <c r="P12" s="2">
        <f t="shared" si="1"/>
        <v>1</v>
      </c>
      <c r="Q12" s="61">
        <f t="shared" si="2"/>
        <v>9.0171325518485117E-4</v>
      </c>
    </row>
    <row r="13" spans="2:75" x14ac:dyDescent="0.2">
      <c r="B13" s="97">
        <v>7</v>
      </c>
      <c r="C13" s="44" t="str">
        <f>'Calne Town Data Analysis'!B17</f>
        <v>Shoplifting</v>
      </c>
      <c r="D13" s="42">
        <f>'Calne Town Data Analysis'!BG17</f>
        <v>2</v>
      </c>
      <c r="E13" s="7">
        <f>'Calne Town Data Analysis'!BH17</f>
        <v>4</v>
      </c>
      <c r="F13" s="7">
        <f>'Calne Town Data Analysis'!BI17</f>
        <v>3</v>
      </c>
      <c r="G13" s="7">
        <f>'Calne Town Data Analysis'!BJ17</f>
        <v>3</v>
      </c>
      <c r="H13" s="7">
        <f>'Calne Town Data Analysis'!BK17</f>
        <v>1</v>
      </c>
      <c r="I13" s="7">
        <f>'Calne Town Data Analysis'!BL17</f>
        <v>3</v>
      </c>
      <c r="J13" s="7">
        <f>'Calne Town Data Analysis'!BM17</f>
        <v>3</v>
      </c>
      <c r="K13" s="7">
        <f>'Calne Town Data Analysis'!BN17</f>
        <v>3</v>
      </c>
      <c r="L13" s="7">
        <f>'Calne Town Data Analysis'!BO17</f>
        <v>3</v>
      </c>
      <c r="M13" s="7">
        <f>'Calne Town Data Analysis'!BP17</f>
        <v>4</v>
      </c>
      <c r="N13" s="7">
        <f>'Calne Town Data Analysis'!BQ17</f>
        <v>5</v>
      </c>
      <c r="O13" s="10">
        <f>'Calne Town Data Analysis'!BR17</f>
        <v>1</v>
      </c>
      <c r="P13" s="2">
        <f t="shared" si="1"/>
        <v>35</v>
      </c>
      <c r="Q13" s="61">
        <f t="shared" si="2"/>
        <v>3.1559963931469794E-2</v>
      </c>
    </row>
    <row r="14" spans="2:75" x14ac:dyDescent="0.2">
      <c r="B14" s="97">
        <f t="shared" si="0"/>
        <v>13</v>
      </c>
      <c r="C14" s="44" t="str">
        <f>'Calne Town Data Analysis'!B18</f>
        <v>Theft from the person</v>
      </c>
      <c r="D14" s="42">
        <f>'Calne Town Data Analysis'!BG18</f>
        <v>0</v>
      </c>
      <c r="E14" s="7">
        <f>'Calne Town Data Analysis'!BH18</f>
        <v>2</v>
      </c>
      <c r="F14" s="7">
        <f>'Calne Town Data Analysis'!BI18</f>
        <v>0</v>
      </c>
      <c r="G14" s="7">
        <f>'Calne Town Data Analysis'!BJ18</f>
        <v>0</v>
      </c>
      <c r="H14" s="7">
        <f>'Calne Town Data Analysis'!BK18</f>
        <v>0</v>
      </c>
      <c r="I14" s="7">
        <f>'Calne Town Data Analysis'!BL18</f>
        <v>0</v>
      </c>
      <c r="J14" s="7">
        <f>'Calne Town Data Analysis'!BM18</f>
        <v>0</v>
      </c>
      <c r="K14" s="7">
        <f>'Calne Town Data Analysis'!BN18</f>
        <v>0</v>
      </c>
      <c r="L14" s="7">
        <f>'Calne Town Data Analysis'!BO18</f>
        <v>1</v>
      </c>
      <c r="M14" s="7">
        <f>'Calne Town Data Analysis'!BP18</f>
        <v>0</v>
      </c>
      <c r="N14" s="7">
        <f>'Calne Town Data Analysis'!BQ18</f>
        <v>0</v>
      </c>
      <c r="O14" s="10">
        <f>'Calne Town Data Analysis'!BR18</f>
        <v>0</v>
      </c>
      <c r="P14" s="2">
        <f t="shared" si="1"/>
        <v>3</v>
      </c>
      <c r="Q14" s="61">
        <f t="shared" si="2"/>
        <v>2.7051397655545538E-3</v>
      </c>
    </row>
    <row r="15" spans="2:75" x14ac:dyDescent="0.2">
      <c r="B15" s="97">
        <f t="shared" si="0"/>
        <v>11</v>
      </c>
      <c r="C15" s="44" t="str">
        <f>'Calne Town Data Analysis'!B19</f>
        <v>Vehicle crime</v>
      </c>
      <c r="D15" s="42">
        <f>'Calne Town Data Analysis'!BG19</f>
        <v>1</v>
      </c>
      <c r="E15" s="7">
        <f>'Calne Town Data Analysis'!BH19</f>
        <v>1</v>
      </c>
      <c r="F15" s="7">
        <f>'Calne Town Data Analysis'!BI19</f>
        <v>0</v>
      </c>
      <c r="G15" s="7">
        <f>'Calne Town Data Analysis'!BJ19</f>
        <v>0</v>
      </c>
      <c r="H15" s="7">
        <f>'Calne Town Data Analysis'!BK19</f>
        <v>0</v>
      </c>
      <c r="I15" s="7">
        <f>'Calne Town Data Analysis'!BL19</f>
        <v>2</v>
      </c>
      <c r="J15" s="7">
        <f>'Calne Town Data Analysis'!BM19</f>
        <v>1</v>
      </c>
      <c r="K15" s="7">
        <f>'Calne Town Data Analysis'!BN19</f>
        <v>2</v>
      </c>
      <c r="L15" s="7">
        <f>'Calne Town Data Analysis'!BO19</f>
        <v>3</v>
      </c>
      <c r="M15" s="7">
        <f>'Calne Town Data Analysis'!BP19</f>
        <v>2</v>
      </c>
      <c r="N15" s="7">
        <f>'Calne Town Data Analysis'!BQ19</f>
        <v>0</v>
      </c>
      <c r="O15" s="10">
        <f>'Calne Town Data Analysis'!BR19</f>
        <v>0</v>
      </c>
      <c r="P15" s="2">
        <f t="shared" si="1"/>
        <v>12</v>
      </c>
      <c r="Q15" s="61">
        <f t="shared" si="2"/>
        <v>1.0820559062218215E-2</v>
      </c>
    </row>
    <row r="16" spans="2:75" ht="15" thickBot="1" x14ac:dyDescent="0.25">
      <c r="B16" s="98">
        <f t="shared" si="0"/>
        <v>1</v>
      </c>
      <c r="C16" s="45" t="str">
        <f>'Calne Town Data Analysis'!B20</f>
        <v>Violence and sexual offences</v>
      </c>
      <c r="D16" s="90">
        <f>'Calne Town Data Analysis'!BG20</f>
        <v>52</v>
      </c>
      <c r="E16" s="4">
        <f>'Calne Town Data Analysis'!BH20</f>
        <v>62</v>
      </c>
      <c r="F16" s="4">
        <f>'Calne Town Data Analysis'!BI20</f>
        <v>38</v>
      </c>
      <c r="G16" s="4">
        <f>'Calne Town Data Analysis'!BJ20</f>
        <v>40</v>
      </c>
      <c r="H16" s="4">
        <f>'Calne Town Data Analysis'!BK20</f>
        <v>55</v>
      </c>
      <c r="I16" s="4">
        <f>'Calne Town Data Analysis'!BL20</f>
        <v>38</v>
      </c>
      <c r="J16" s="4">
        <f>'Calne Town Data Analysis'!BM20</f>
        <v>28</v>
      </c>
      <c r="K16" s="4">
        <f>'Calne Town Data Analysis'!BN20</f>
        <v>42</v>
      </c>
      <c r="L16" s="4">
        <f>'Calne Town Data Analysis'!BO20</f>
        <v>27</v>
      </c>
      <c r="M16" s="4">
        <f>'Calne Town Data Analysis'!BP20</f>
        <v>44</v>
      </c>
      <c r="N16" s="4">
        <f>'Calne Town Data Analysis'!BQ20</f>
        <v>43</v>
      </c>
      <c r="O16" s="16">
        <f>'Calne Town Data Analysis'!BR20</f>
        <v>41</v>
      </c>
      <c r="P16" s="3">
        <f t="shared" si="1"/>
        <v>510</v>
      </c>
      <c r="Q16" s="62">
        <f t="shared" si="2"/>
        <v>0.45987376014427411</v>
      </c>
    </row>
    <row r="17" spans="2:61" ht="15" thickBot="1" x14ac:dyDescent="0.25">
      <c r="B17" s="46">
        <v>1</v>
      </c>
      <c r="C17" s="46">
        <f>B17+1</f>
        <v>2</v>
      </c>
      <c r="D17" s="46">
        <f t="shared" ref="D17:O17" si="3">C17+1</f>
        <v>3</v>
      </c>
      <c r="E17" s="46">
        <f t="shared" si="3"/>
        <v>4</v>
      </c>
      <c r="F17" s="46">
        <f t="shared" si="3"/>
        <v>5</v>
      </c>
      <c r="G17" s="46">
        <f t="shared" si="3"/>
        <v>6</v>
      </c>
      <c r="H17" s="46">
        <f t="shared" si="3"/>
        <v>7</v>
      </c>
      <c r="I17" s="46">
        <f t="shared" si="3"/>
        <v>8</v>
      </c>
      <c r="J17" s="46">
        <f t="shared" si="3"/>
        <v>9</v>
      </c>
      <c r="K17" s="46">
        <f t="shared" si="3"/>
        <v>10</v>
      </c>
      <c r="L17" s="46">
        <f t="shared" si="3"/>
        <v>11</v>
      </c>
      <c r="M17" s="46">
        <f t="shared" si="3"/>
        <v>12</v>
      </c>
      <c r="N17" s="46">
        <f t="shared" si="3"/>
        <v>13</v>
      </c>
      <c r="O17" s="46">
        <f t="shared" si="3"/>
        <v>14</v>
      </c>
      <c r="P17" s="46">
        <v>15</v>
      </c>
    </row>
    <row r="18" spans="2:61" ht="50" customHeight="1" thickBot="1" x14ac:dyDescent="0.25">
      <c r="B18" s="95" t="str">
        <f>B2</f>
        <v>RANK</v>
      </c>
      <c r="C18" s="99" t="str">
        <f>C2</f>
        <v>Police UK Statistics for Calne</v>
      </c>
      <c r="D18" s="78">
        <f>D2</f>
        <v>45809</v>
      </c>
      <c r="E18" s="79">
        <f t="shared" ref="E18:O18" si="4">E2</f>
        <v>45839</v>
      </c>
      <c r="F18" s="79">
        <f t="shared" si="4"/>
        <v>45870</v>
      </c>
      <c r="G18" s="79">
        <f t="shared" si="4"/>
        <v>45901</v>
      </c>
      <c r="H18" s="79">
        <f t="shared" si="4"/>
        <v>45931</v>
      </c>
      <c r="I18" s="79">
        <f t="shared" si="4"/>
        <v>45962</v>
      </c>
      <c r="J18" s="79">
        <f t="shared" si="4"/>
        <v>45992</v>
      </c>
      <c r="K18" s="79">
        <f t="shared" si="4"/>
        <v>46023</v>
      </c>
      <c r="L18" s="79">
        <f t="shared" si="4"/>
        <v>46054</v>
      </c>
      <c r="M18" s="79">
        <f t="shared" si="4"/>
        <v>46082</v>
      </c>
      <c r="N18" s="79">
        <f t="shared" si="4"/>
        <v>46113</v>
      </c>
      <c r="O18" s="100">
        <f t="shared" si="4"/>
        <v>46143</v>
      </c>
      <c r="P18" s="101" t="s">
        <v>14</v>
      </c>
      <c r="Q18" s="102" t="str">
        <f>Q2</f>
        <v>% Cont</v>
      </c>
    </row>
    <row r="19" spans="2:61" s="8" customFormat="1" x14ac:dyDescent="0.2">
      <c r="B19" s="96">
        <v>1</v>
      </c>
      <c r="C19" s="47" t="str">
        <f>INDEX($C$3:$C$16, MATCH(B19, $B$3:$B$16, 0))</f>
        <v>Violence and sexual offences</v>
      </c>
      <c r="D19" s="57">
        <f>INDEX(D$3:D$16,MATCH($C19,$C$3:$C$16))</f>
        <v>52</v>
      </c>
      <c r="E19" s="58">
        <f t="shared" ref="E19:P32" si="5">INDEX(E$3:E$16,MATCH($C19,$C$3:$C$16))</f>
        <v>62</v>
      </c>
      <c r="F19" s="58">
        <f t="shared" si="5"/>
        <v>38</v>
      </c>
      <c r="G19" s="58">
        <f t="shared" si="5"/>
        <v>40</v>
      </c>
      <c r="H19" s="58">
        <f t="shared" si="5"/>
        <v>55</v>
      </c>
      <c r="I19" s="58">
        <f t="shared" si="5"/>
        <v>38</v>
      </c>
      <c r="J19" s="58">
        <f t="shared" si="5"/>
        <v>28</v>
      </c>
      <c r="K19" s="58">
        <f t="shared" si="5"/>
        <v>42</v>
      </c>
      <c r="L19" s="58">
        <f t="shared" si="5"/>
        <v>27</v>
      </c>
      <c r="M19" s="58">
        <f t="shared" si="5"/>
        <v>44</v>
      </c>
      <c r="N19" s="58">
        <f t="shared" si="5"/>
        <v>43</v>
      </c>
      <c r="O19" s="59">
        <f t="shared" si="5"/>
        <v>41</v>
      </c>
      <c r="P19" s="92">
        <f t="shared" si="5"/>
        <v>510</v>
      </c>
      <c r="Q19" s="63">
        <f>P19/SUM($P$19:$P$32)</f>
        <v>0.45987376014427411</v>
      </c>
    </row>
    <row r="20" spans="2:61" s="8" customFormat="1" x14ac:dyDescent="0.2">
      <c r="B20" s="97">
        <v>2</v>
      </c>
      <c r="C20" s="44" t="str">
        <f t="shared" ref="C20:C32" si="6">INDEX($C$3:$C$16, MATCH(B20, $B$3:$B$16, 0))</f>
        <v>Anti-social behaviour</v>
      </c>
      <c r="D20" s="2">
        <f t="shared" ref="D20:D32" si="7">INDEX(D$3:D$16,MATCH($C20,$C$3:$C$16))</f>
        <v>30</v>
      </c>
      <c r="E20" s="7">
        <f t="shared" si="5"/>
        <v>18</v>
      </c>
      <c r="F20" s="7">
        <f t="shared" si="5"/>
        <v>33</v>
      </c>
      <c r="G20" s="7">
        <f t="shared" si="5"/>
        <v>27</v>
      </c>
      <c r="H20" s="7">
        <f t="shared" si="5"/>
        <v>21</v>
      </c>
      <c r="I20" s="7">
        <f t="shared" si="5"/>
        <v>15</v>
      </c>
      <c r="J20" s="7">
        <f t="shared" si="5"/>
        <v>18</v>
      </c>
      <c r="K20" s="7">
        <f t="shared" si="5"/>
        <v>9</v>
      </c>
      <c r="L20" s="7">
        <f t="shared" si="5"/>
        <v>8</v>
      </c>
      <c r="M20" s="7">
        <f t="shared" si="5"/>
        <v>20</v>
      </c>
      <c r="N20" s="7">
        <f t="shared" si="5"/>
        <v>9</v>
      </c>
      <c r="O20" s="10">
        <f t="shared" si="5"/>
        <v>18</v>
      </c>
      <c r="P20" s="93">
        <f t="shared" si="5"/>
        <v>226</v>
      </c>
      <c r="Q20" s="64">
        <f t="shared" ref="Q20:Q32" si="8">P20/SUM($P$19:$P$32)</f>
        <v>0.20378719567177639</v>
      </c>
    </row>
    <row r="21" spans="2:61" s="8" customFormat="1" x14ac:dyDescent="0.2">
      <c r="B21" s="97">
        <v>3</v>
      </c>
      <c r="C21" s="44" t="str">
        <f t="shared" si="6"/>
        <v>Public order</v>
      </c>
      <c r="D21" s="2">
        <f t="shared" si="7"/>
        <v>11</v>
      </c>
      <c r="E21" s="7">
        <f t="shared" si="5"/>
        <v>9</v>
      </c>
      <c r="F21" s="7">
        <f t="shared" si="5"/>
        <v>10</v>
      </c>
      <c r="G21" s="7">
        <f t="shared" si="5"/>
        <v>11</v>
      </c>
      <c r="H21" s="7">
        <f t="shared" si="5"/>
        <v>7</v>
      </c>
      <c r="I21" s="7">
        <f t="shared" si="5"/>
        <v>0</v>
      </c>
      <c r="J21" s="7">
        <f t="shared" si="5"/>
        <v>5</v>
      </c>
      <c r="K21" s="7">
        <f t="shared" si="5"/>
        <v>7</v>
      </c>
      <c r="L21" s="7">
        <f t="shared" si="5"/>
        <v>9</v>
      </c>
      <c r="M21" s="7">
        <f t="shared" si="5"/>
        <v>8</v>
      </c>
      <c r="N21" s="7">
        <f t="shared" si="5"/>
        <v>6</v>
      </c>
      <c r="O21" s="10">
        <f t="shared" si="5"/>
        <v>3</v>
      </c>
      <c r="P21" s="93">
        <f t="shared" si="5"/>
        <v>86</v>
      </c>
      <c r="Q21" s="64">
        <f t="shared" si="8"/>
        <v>7.7547339945897201E-2</v>
      </c>
    </row>
    <row r="22" spans="2:61" s="8" customFormat="1" x14ac:dyDescent="0.2">
      <c r="B22" s="97">
        <v>4</v>
      </c>
      <c r="C22" s="44" t="str">
        <f t="shared" si="6"/>
        <v>Criminal damage and arson</v>
      </c>
      <c r="D22" s="2">
        <f t="shared" si="7"/>
        <v>11</v>
      </c>
      <c r="E22" s="7">
        <f t="shared" si="5"/>
        <v>10</v>
      </c>
      <c r="F22" s="7">
        <f t="shared" si="5"/>
        <v>9</v>
      </c>
      <c r="G22" s="7">
        <f t="shared" si="5"/>
        <v>12</v>
      </c>
      <c r="H22" s="7">
        <f t="shared" si="5"/>
        <v>4</v>
      </c>
      <c r="I22" s="7">
        <f t="shared" si="5"/>
        <v>6</v>
      </c>
      <c r="J22" s="7">
        <f t="shared" si="5"/>
        <v>3</v>
      </c>
      <c r="K22" s="7">
        <f t="shared" si="5"/>
        <v>6</v>
      </c>
      <c r="L22" s="7">
        <f t="shared" si="5"/>
        <v>5</v>
      </c>
      <c r="M22" s="7">
        <f t="shared" si="5"/>
        <v>3</v>
      </c>
      <c r="N22" s="7">
        <f t="shared" si="5"/>
        <v>6</v>
      </c>
      <c r="O22" s="10">
        <f t="shared" si="5"/>
        <v>8</v>
      </c>
      <c r="P22" s="93">
        <f t="shared" si="5"/>
        <v>83</v>
      </c>
      <c r="Q22" s="64">
        <f t="shared" si="8"/>
        <v>7.4842200180342655E-2</v>
      </c>
    </row>
    <row r="23" spans="2:61" s="8" customFormat="1" x14ac:dyDescent="0.2">
      <c r="B23" s="97">
        <v>5</v>
      </c>
      <c r="C23" s="44" t="str">
        <f t="shared" si="6"/>
        <v>Other theft</v>
      </c>
      <c r="D23" s="2">
        <f t="shared" si="7"/>
        <v>6</v>
      </c>
      <c r="E23" s="7">
        <f t="shared" si="5"/>
        <v>2</v>
      </c>
      <c r="F23" s="7">
        <f t="shared" si="5"/>
        <v>4</v>
      </c>
      <c r="G23" s="7">
        <f t="shared" si="5"/>
        <v>5</v>
      </c>
      <c r="H23" s="7">
        <f t="shared" si="5"/>
        <v>3</v>
      </c>
      <c r="I23" s="7">
        <f t="shared" si="5"/>
        <v>5</v>
      </c>
      <c r="J23" s="7">
        <f t="shared" si="5"/>
        <v>10</v>
      </c>
      <c r="K23" s="7">
        <f t="shared" si="5"/>
        <v>4</v>
      </c>
      <c r="L23" s="7">
        <f t="shared" si="5"/>
        <v>1</v>
      </c>
      <c r="M23" s="7">
        <f t="shared" si="5"/>
        <v>0</v>
      </c>
      <c r="N23" s="7">
        <f t="shared" si="5"/>
        <v>6</v>
      </c>
      <c r="O23" s="10">
        <f t="shared" si="5"/>
        <v>7</v>
      </c>
      <c r="P23" s="93">
        <f t="shared" si="5"/>
        <v>53</v>
      </c>
      <c r="Q23" s="64">
        <f t="shared" si="8"/>
        <v>4.7790802524797116E-2</v>
      </c>
    </row>
    <row r="24" spans="2:61" s="8" customFormat="1" x14ac:dyDescent="0.2">
      <c r="B24" s="97">
        <v>6</v>
      </c>
      <c r="C24" s="44" t="str">
        <f t="shared" si="6"/>
        <v>Drugs</v>
      </c>
      <c r="D24" s="2">
        <f t="shared" si="7"/>
        <v>3</v>
      </c>
      <c r="E24" s="7">
        <f t="shared" si="5"/>
        <v>1</v>
      </c>
      <c r="F24" s="7">
        <f t="shared" si="5"/>
        <v>2</v>
      </c>
      <c r="G24" s="7">
        <f t="shared" si="5"/>
        <v>5</v>
      </c>
      <c r="H24" s="7">
        <f t="shared" si="5"/>
        <v>4</v>
      </c>
      <c r="I24" s="7">
        <f t="shared" si="5"/>
        <v>6</v>
      </c>
      <c r="J24" s="7">
        <f t="shared" si="5"/>
        <v>3</v>
      </c>
      <c r="K24" s="7">
        <f t="shared" si="5"/>
        <v>2</v>
      </c>
      <c r="L24" s="7">
        <f t="shared" si="5"/>
        <v>4</v>
      </c>
      <c r="M24" s="7">
        <f t="shared" si="5"/>
        <v>2</v>
      </c>
      <c r="N24" s="7">
        <f t="shared" si="5"/>
        <v>2</v>
      </c>
      <c r="O24" s="10">
        <f t="shared" si="5"/>
        <v>1</v>
      </c>
      <c r="P24" s="93">
        <f t="shared" si="5"/>
        <v>35</v>
      </c>
      <c r="Q24" s="64">
        <f t="shared" si="8"/>
        <v>3.1559963931469794E-2</v>
      </c>
    </row>
    <row r="25" spans="2:61" s="8" customFormat="1" x14ac:dyDescent="0.2">
      <c r="B25" s="97">
        <v>7</v>
      </c>
      <c r="C25" s="44" t="str">
        <f t="shared" si="6"/>
        <v>Shoplifting</v>
      </c>
      <c r="D25" s="2">
        <f t="shared" si="7"/>
        <v>2</v>
      </c>
      <c r="E25" s="7">
        <f t="shared" si="5"/>
        <v>4</v>
      </c>
      <c r="F25" s="7">
        <f t="shared" si="5"/>
        <v>3</v>
      </c>
      <c r="G25" s="7">
        <f t="shared" si="5"/>
        <v>3</v>
      </c>
      <c r="H25" s="7">
        <f t="shared" si="5"/>
        <v>1</v>
      </c>
      <c r="I25" s="7">
        <f t="shared" si="5"/>
        <v>3</v>
      </c>
      <c r="J25" s="7">
        <f t="shared" si="5"/>
        <v>3</v>
      </c>
      <c r="K25" s="7">
        <f t="shared" si="5"/>
        <v>3</v>
      </c>
      <c r="L25" s="7">
        <f t="shared" si="5"/>
        <v>3</v>
      </c>
      <c r="M25" s="7">
        <f t="shared" si="5"/>
        <v>4</v>
      </c>
      <c r="N25" s="7">
        <f t="shared" si="5"/>
        <v>5</v>
      </c>
      <c r="O25" s="10">
        <f t="shared" si="5"/>
        <v>1</v>
      </c>
      <c r="P25" s="93">
        <f t="shared" si="5"/>
        <v>35</v>
      </c>
      <c r="Q25" s="64">
        <f t="shared" si="8"/>
        <v>3.1559963931469794E-2</v>
      </c>
    </row>
    <row r="26" spans="2:61" s="8" customFormat="1" x14ac:dyDescent="0.2">
      <c r="B26" s="97">
        <v>8</v>
      </c>
      <c r="C26" s="44" t="str">
        <f t="shared" si="6"/>
        <v>Other crime</v>
      </c>
      <c r="D26" s="2">
        <f t="shared" si="7"/>
        <v>4</v>
      </c>
      <c r="E26" s="7">
        <f t="shared" si="5"/>
        <v>3</v>
      </c>
      <c r="F26" s="7">
        <f t="shared" si="5"/>
        <v>5</v>
      </c>
      <c r="G26" s="7">
        <f t="shared" si="5"/>
        <v>1</v>
      </c>
      <c r="H26" s="7">
        <f t="shared" si="5"/>
        <v>1</v>
      </c>
      <c r="I26" s="7">
        <f t="shared" si="5"/>
        <v>2</v>
      </c>
      <c r="J26" s="7">
        <f t="shared" si="5"/>
        <v>3</v>
      </c>
      <c r="K26" s="7">
        <f t="shared" si="5"/>
        <v>5</v>
      </c>
      <c r="L26" s="7">
        <f t="shared" si="5"/>
        <v>1</v>
      </c>
      <c r="M26" s="7">
        <f t="shared" si="5"/>
        <v>2</v>
      </c>
      <c r="N26" s="7">
        <f t="shared" si="5"/>
        <v>1</v>
      </c>
      <c r="O26" s="10">
        <f t="shared" si="5"/>
        <v>1</v>
      </c>
      <c r="P26" s="93">
        <f t="shared" si="5"/>
        <v>29</v>
      </c>
      <c r="Q26" s="64">
        <f t="shared" si="8"/>
        <v>2.6149684400360685E-2</v>
      </c>
    </row>
    <row r="27" spans="2:61" s="8" customFormat="1" x14ac:dyDescent="0.2">
      <c r="B27" s="97">
        <v>9</v>
      </c>
      <c r="C27" s="44" t="str">
        <f t="shared" si="6"/>
        <v>Possession of weapons</v>
      </c>
      <c r="D27" s="2">
        <f t="shared" si="7"/>
        <v>1</v>
      </c>
      <c r="E27" s="7">
        <f t="shared" si="5"/>
        <v>0</v>
      </c>
      <c r="F27" s="7">
        <f t="shared" si="5"/>
        <v>2</v>
      </c>
      <c r="G27" s="7">
        <f t="shared" si="5"/>
        <v>1</v>
      </c>
      <c r="H27" s="7">
        <f t="shared" si="5"/>
        <v>0</v>
      </c>
      <c r="I27" s="7">
        <f t="shared" si="5"/>
        <v>4</v>
      </c>
      <c r="J27" s="7">
        <f t="shared" si="5"/>
        <v>3</v>
      </c>
      <c r="K27" s="7">
        <f t="shared" si="5"/>
        <v>2</v>
      </c>
      <c r="L27" s="7">
        <f t="shared" si="5"/>
        <v>0</v>
      </c>
      <c r="M27" s="7">
        <f t="shared" si="5"/>
        <v>2</v>
      </c>
      <c r="N27" s="7">
        <f t="shared" si="5"/>
        <v>1</v>
      </c>
      <c r="O27" s="10">
        <f t="shared" si="5"/>
        <v>0</v>
      </c>
      <c r="P27" s="93">
        <f t="shared" si="5"/>
        <v>16</v>
      </c>
      <c r="Q27" s="64">
        <f t="shared" si="8"/>
        <v>1.4427412082957619E-2</v>
      </c>
    </row>
    <row r="28" spans="2:61" s="8" customFormat="1" x14ac:dyDescent="0.2">
      <c r="B28" s="97">
        <v>10</v>
      </c>
      <c r="C28" s="44" t="str">
        <f t="shared" si="6"/>
        <v>Burglary</v>
      </c>
      <c r="D28" s="2">
        <f t="shared" si="7"/>
        <v>0</v>
      </c>
      <c r="E28" s="7">
        <f t="shared" si="5"/>
        <v>0</v>
      </c>
      <c r="F28" s="7">
        <f t="shared" si="5"/>
        <v>1</v>
      </c>
      <c r="G28" s="7">
        <f t="shared" si="5"/>
        <v>2</v>
      </c>
      <c r="H28" s="7">
        <f t="shared" si="5"/>
        <v>1</v>
      </c>
      <c r="I28" s="7">
        <f t="shared" si="5"/>
        <v>1</v>
      </c>
      <c r="J28" s="7">
        <f t="shared" si="5"/>
        <v>0</v>
      </c>
      <c r="K28" s="7">
        <f t="shared" si="5"/>
        <v>4</v>
      </c>
      <c r="L28" s="7">
        <f t="shared" si="5"/>
        <v>6</v>
      </c>
      <c r="M28" s="7">
        <f t="shared" si="5"/>
        <v>0</v>
      </c>
      <c r="N28" s="7">
        <f t="shared" si="5"/>
        <v>0</v>
      </c>
      <c r="O28" s="10">
        <f t="shared" si="5"/>
        <v>0</v>
      </c>
      <c r="P28" s="93">
        <f t="shared" si="5"/>
        <v>15</v>
      </c>
      <c r="Q28" s="64">
        <f t="shared" si="8"/>
        <v>1.3525698827772768E-2</v>
      </c>
    </row>
    <row r="29" spans="2:61" s="8" customFormat="1" x14ac:dyDescent="0.2">
      <c r="B29" s="97">
        <v>11</v>
      </c>
      <c r="C29" s="44" t="str">
        <f t="shared" si="6"/>
        <v>Vehicle crime</v>
      </c>
      <c r="D29" s="2">
        <f t="shared" si="7"/>
        <v>1</v>
      </c>
      <c r="E29" s="7">
        <f t="shared" si="5"/>
        <v>1</v>
      </c>
      <c r="F29" s="7">
        <f t="shared" si="5"/>
        <v>0</v>
      </c>
      <c r="G29" s="7">
        <f t="shared" si="5"/>
        <v>0</v>
      </c>
      <c r="H29" s="7">
        <f t="shared" si="5"/>
        <v>0</v>
      </c>
      <c r="I29" s="7">
        <f t="shared" si="5"/>
        <v>2</v>
      </c>
      <c r="J29" s="7">
        <f t="shared" si="5"/>
        <v>1</v>
      </c>
      <c r="K29" s="7">
        <f t="shared" si="5"/>
        <v>2</v>
      </c>
      <c r="L29" s="7">
        <f t="shared" si="5"/>
        <v>3</v>
      </c>
      <c r="M29" s="7">
        <f t="shared" si="5"/>
        <v>2</v>
      </c>
      <c r="N29" s="7">
        <f t="shared" si="5"/>
        <v>0</v>
      </c>
      <c r="O29" s="10">
        <f t="shared" si="5"/>
        <v>0</v>
      </c>
      <c r="P29" s="93">
        <f t="shared" si="5"/>
        <v>12</v>
      </c>
      <c r="Q29" s="64">
        <f t="shared" si="8"/>
        <v>1.0820559062218215E-2</v>
      </c>
    </row>
    <row r="30" spans="2:61" s="8" customFormat="1" x14ac:dyDescent="0.2">
      <c r="B30" s="97">
        <v>12</v>
      </c>
      <c r="C30" s="44" t="str">
        <f t="shared" si="6"/>
        <v>Bicycle theft</v>
      </c>
      <c r="D30" s="2">
        <f t="shared" si="7"/>
        <v>0</v>
      </c>
      <c r="E30" s="7">
        <f t="shared" si="5"/>
        <v>1</v>
      </c>
      <c r="F30" s="7">
        <f t="shared" si="5"/>
        <v>0</v>
      </c>
      <c r="G30" s="7">
        <f t="shared" si="5"/>
        <v>1</v>
      </c>
      <c r="H30" s="7">
        <f t="shared" si="5"/>
        <v>1</v>
      </c>
      <c r="I30" s="7">
        <f t="shared" si="5"/>
        <v>1</v>
      </c>
      <c r="J30" s="7">
        <f t="shared" si="5"/>
        <v>0</v>
      </c>
      <c r="K30" s="7">
        <f t="shared" si="5"/>
        <v>0</v>
      </c>
      <c r="L30" s="7">
        <f t="shared" si="5"/>
        <v>0</v>
      </c>
      <c r="M30" s="7">
        <f t="shared" si="5"/>
        <v>1</v>
      </c>
      <c r="N30" s="7">
        <f t="shared" si="5"/>
        <v>0</v>
      </c>
      <c r="O30" s="10">
        <f t="shared" si="5"/>
        <v>0</v>
      </c>
      <c r="P30" s="93">
        <f t="shared" si="5"/>
        <v>5</v>
      </c>
      <c r="Q30" s="64">
        <f t="shared" si="8"/>
        <v>4.508566275924256E-3</v>
      </c>
    </row>
    <row r="31" spans="2:61" s="8" customFormat="1" x14ac:dyDescent="0.2">
      <c r="B31" s="97">
        <v>13</v>
      </c>
      <c r="C31" s="44" t="str">
        <f t="shared" si="6"/>
        <v>Theft from the person</v>
      </c>
      <c r="D31" s="2">
        <f t="shared" si="7"/>
        <v>0</v>
      </c>
      <c r="E31" s="7">
        <f t="shared" si="5"/>
        <v>2</v>
      </c>
      <c r="F31" s="7">
        <f t="shared" si="5"/>
        <v>0</v>
      </c>
      <c r="G31" s="7">
        <f t="shared" si="5"/>
        <v>0</v>
      </c>
      <c r="H31" s="7">
        <f t="shared" si="5"/>
        <v>0</v>
      </c>
      <c r="I31" s="7">
        <f t="shared" si="5"/>
        <v>0</v>
      </c>
      <c r="J31" s="7">
        <f t="shared" si="5"/>
        <v>0</v>
      </c>
      <c r="K31" s="7">
        <f t="shared" si="5"/>
        <v>0</v>
      </c>
      <c r="L31" s="7">
        <f t="shared" si="5"/>
        <v>1</v>
      </c>
      <c r="M31" s="7">
        <f t="shared" si="5"/>
        <v>0</v>
      </c>
      <c r="N31" s="7">
        <f t="shared" si="5"/>
        <v>0</v>
      </c>
      <c r="O31" s="10">
        <f t="shared" si="5"/>
        <v>0</v>
      </c>
      <c r="P31" s="93">
        <f t="shared" si="5"/>
        <v>3</v>
      </c>
      <c r="Q31" s="64">
        <f t="shared" si="8"/>
        <v>2.7051397655545538E-3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2:61" ht="15" thickBot="1" x14ac:dyDescent="0.25">
      <c r="B32" s="98">
        <v>14</v>
      </c>
      <c r="C32" s="45" t="str">
        <f t="shared" si="6"/>
        <v>Robbery</v>
      </c>
      <c r="D32" s="3">
        <f t="shared" si="7"/>
        <v>0</v>
      </c>
      <c r="E32" s="4">
        <f t="shared" si="5"/>
        <v>0</v>
      </c>
      <c r="F32" s="4">
        <f t="shared" si="5"/>
        <v>0</v>
      </c>
      <c r="G32" s="4">
        <f t="shared" si="5"/>
        <v>0</v>
      </c>
      <c r="H32" s="4">
        <f t="shared" si="5"/>
        <v>0</v>
      </c>
      <c r="I32" s="4">
        <f t="shared" si="5"/>
        <v>0</v>
      </c>
      <c r="J32" s="4">
        <f t="shared" si="5"/>
        <v>0</v>
      </c>
      <c r="K32" s="4">
        <f t="shared" si="5"/>
        <v>1</v>
      </c>
      <c r="L32" s="4">
        <f t="shared" si="5"/>
        <v>0</v>
      </c>
      <c r="M32" s="4">
        <f t="shared" si="5"/>
        <v>0</v>
      </c>
      <c r="N32" s="4">
        <f t="shared" si="5"/>
        <v>0</v>
      </c>
      <c r="O32" s="16">
        <f t="shared" si="5"/>
        <v>0</v>
      </c>
      <c r="P32" s="94">
        <f t="shared" si="5"/>
        <v>1</v>
      </c>
      <c r="Q32" s="65">
        <f t="shared" si="8"/>
        <v>9.0171325518485117E-4</v>
      </c>
    </row>
    <row r="33" spans="2:61" ht="36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2:61" s="8" customFormat="1" ht="14" customHeight="1" x14ac:dyDescent="0.2"/>
    <row r="35" spans="2:61" s="8" customFormat="1" ht="14" customHeight="1" x14ac:dyDescent="0.2"/>
    <row r="36" spans="2:61" s="8" customFormat="1" ht="14" customHeight="1" x14ac:dyDescent="0.2"/>
    <row r="37" spans="2:61" s="8" customFormat="1" ht="14" customHeight="1" x14ac:dyDescent="0.2"/>
    <row r="38" spans="2:61" s="8" customFormat="1" ht="14" customHeight="1" x14ac:dyDescent="0.2"/>
    <row r="39" spans="2:61" s="8" customFormat="1" ht="14" customHeight="1" x14ac:dyDescent="0.2"/>
    <row r="40" spans="2:61" s="8" customFormat="1" ht="14" customHeight="1" x14ac:dyDescent="0.2"/>
    <row r="41" spans="2:61" s="8" customFormat="1" ht="14" customHeight="1" x14ac:dyDescent="0.2"/>
    <row r="42" spans="2:61" s="8" customFormat="1" ht="14" customHeight="1" x14ac:dyDescent="0.2"/>
    <row r="43" spans="2:61" s="8" customFormat="1" ht="14" customHeight="1" x14ac:dyDescent="0.2"/>
    <row r="44" spans="2:61" s="8" customFormat="1" ht="14" customHeight="1" x14ac:dyDescent="0.2"/>
    <row r="45" spans="2:61" s="8" customFormat="1" ht="14" customHeight="1" x14ac:dyDescent="0.2"/>
    <row r="46" spans="2:61" s="8" customFormat="1" ht="14" customHeight="1" x14ac:dyDescent="0.2"/>
    <row r="47" spans="2:61" s="8" customFormat="1" ht="14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2:61" x14ac:dyDescent="0.2">
      <c r="O48" s="8"/>
    </row>
  </sheetData>
  <sheetProtection selectLockedCells="1" selectUnlockedCells="1"/>
  <mergeCells count="1">
    <mergeCell ref="D1:O1"/>
  </mergeCells>
  <pageMargins left="0.7" right="0.7" top="0.75" bottom="0.75" header="0.3" footer="0.3"/>
  <pageSetup paperSize="8" scale="9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Calne Town Data Analysis</vt:lpstr>
      <vt:lpstr>Cat by (L12M)</vt:lpstr>
      <vt:lpstr>'Cat by (L12M)'!Print_Area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Hudston</dc:creator>
  <cp:lastModifiedBy>Michael Hudston</cp:lastModifiedBy>
  <cp:lastPrinted>2017-06-15T13:57:38Z</cp:lastPrinted>
  <dcterms:created xsi:type="dcterms:W3CDTF">2016-04-13T10:57:42Z</dcterms:created>
  <dcterms:modified xsi:type="dcterms:W3CDTF">2026-07-17T10:17:04Z</dcterms:modified>
</cp:coreProperties>
</file>